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60" yWindow="255" windowWidth="14940" windowHeight="86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25725" fullCalcOnLoad="1"/>
</workbook>
</file>

<file path=xl/calcChain.xml><?xml version="1.0" encoding="utf-8"?>
<calcChain xmlns="http://schemas.openxmlformats.org/spreadsheetml/2006/main">
  <c r="I21" i="4"/>
  <c r="X20"/>
  <c r="AA20"/>
  <c r="W33"/>
  <c r="X33"/>
  <c r="Y33"/>
  <c r="Z33"/>
  <c r="AA33"/>
  <c r="AD3"/>
  <c r="AE3"/>
  <c r="AF3"/>
  <c r="AG3"/>
  <c r="AH3"/>
  <c r="AI3"/>
  <c r="D18"/>
  <c r="AW18"/>
  <c r="E2" i="2"/>
  <c r="G2"/>
  <c r="K2"/>
  <c r="M2"/>
  <c r="N2"/>
  <c r="P2"/>
  <c r="Q2"/>
  <c r="S2"/>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H7"/>
  <c r="H2"/>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J7"/>
  <c r="J2"/>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AA7"/>
  <c r="A2"/>
  <c r="AA8"/>
  <c r="B8"/>
  <c r="AA9"/>
  <c r="AA10"/>
  <c r="B10"/>
  <c r="AA11"/>
  <c r="AA12"/>
  <c r="B12"/>
  <c r="AA13"/>
  <c r="B13"/>
  <c r="AA14"/>
  <c r="B14"/>
  <c r="AA15"/>
  <c r="AA16"/>
  <c r="B16"/>
  <c r="AA17"/>
  <c r="AA18"/>
  <c r="B18"/>
  <c r="AA19"/>
  <c r="AA20"/>
  <c r="B20"/>
  <c r="AA21"/>
  <c r="AA22"/>
  <c r="B22"/>
  <c r="AA23"/>
  <c r="AA24"/>
  <c r="B24"/>
  <c r="AA25"/>
  <c r="B25"/>
  <c r="AA26"/>
  <c r="AA27"/>
  <c r="AA28"/>
  <c r="B28"/>
  <c r="AA29"/>
  <c r="AA30"/>
  <c r="AA31"/>
  <c r="B31"/>
  <c r="AA32"/>
  <c r="B32"/>
  <c r="AA33"/>
  <c r="AA34"/>
  <c r="B34"/>
  <c r="AA35"/>
  <c r="AA36"/>
  <c r="B36"/>
  <c r="AA37"/>
  <c r="B37"/>
  <c r="AA38"/>
  <c r="AA39"/>
  <c r="B39"/>
  <c r="AA40"/>
  <c r="B40"/>
  <c r="AA41"/>
  <c r="AA42"/>
  <c r="B42"/>
  <c r="AA43"/>
  <c r="B43"/>
  <c r="AA44"/>
  <c r="AA45"/>
  <c r="AA46"/>
  <c r="AA47"/>
  <c r="B47"/>
  <c r="AA48"/>
  <c r="B48"/>
  <c r="AA49"/>
  <c r="B49"/>
  <c r="AA50"/>
  <c r="AA51"/>
  <c r="AA52"/>
  <c r="AA53"/>
  <c r="B53"/>
  <c r="AA54"/>
  <c r="AA55"/>
  <c r="AA56"/>
  <c r="B56"/>
  <c r="AA57"/>
  <c r="AA58"/>
  <c r="B58"/>
  <c r="AA59"/>
  <c r="AA60"/>
  <c r="B60"/>
  <c r="AA61"/>
  <c r="AA62"/>
  <c r="AA63"/>
  <c r="AA64"/>
  <c r="AA65"/>
  <c r="B65"/>
  <c r="AA66"/>
  <c r="AA67"/>
  <c r="AA68"/>
  <c r="B68"/>
  <c r="AA69"/>
  <c r="AA70"/>
  <c r="AA71"/>
  <c r="B71"/>
  <c r="AA72"/>
  <c r="AA73"/>
  <c r="AA74"/>
  <c r="AA75"/>
  <c r="B75"/>
  <c r="AA76"/>
  <c r="AA77"/>
  <c r="AA78"/>
  <c r="B78"/>
  <c r="AA79"/>
  <c r="B79"/>
  <c r="AA80"/>
  <c r="AA81"/>
  <c r="B81"/>
  <c r="AA82"/>
  <c r="AA83"/>
  <c r="AA84"/>
  <c r="B84"/>
  <c r="AA85"/>
  <c r="B85"/>
  <c r="AA86"/>
  <c r="AA87"/>
  <c r="B87"/>
  <c r="AA88"/>
  <c r="B88"/>
  <c r="AA89"/>
  <c r="AA90"/>
  <c r="B90"/>
  <c r="AA91"/>
  <c r="B91"/>
  <c r="AA92"/>
  <c r="AA93"/>
  <c r="AA94"/>
  <c r="AA95"/>
  <c r="B95"/>
  <c r="AA96"/>
  <c r="AA97"/>
  <c r="AA98"/>
  <c r="B98"/>
  <c r="AA99"/>
  <c r="B99"/>
  <c r="AA100"/>
  <c r="B100"/>
  <c r="AA101"/>
  <c r="B101"/>
  <c r="AA102"/>
  <c r="AA103"/>
  <c r="B103"/>
  <c r="AA104"/>
  <c r="AA105"/>
  <c r="AA106"/>
  <c r="AA107"/>
  <c r="B107"/>
  <c r="AA108"/>
  <c r="AA109"/>
  <c r="B109"/>
  <c r="AA110"/>
  <c r="B110"/>
  <c r="AA111"/>
  <c r="B111"/>
  <c r="AA112"/>
  <c r="AA113"/>
  <c r="AA114"/>
  <c r="AA115"/>
  <c r="B115"/>
  <c r="AA116"/>
  <c r="AA117"/>
  <c r="AA118"/>
  <c r="B118"/>
  <c r="AA119"/>
  <c r="AA120"/>
  <c r="AA121"/>
  <c r="AA122"/>
  <c r="AA123"/>
  <c r="AA124"/>
  <c r="B124"/>
  <c r="AA125"/>
  <c r="B125"/>
  <c r="AA126"/>
  <c r="AA127"/>
  <c r="AA128"/>
  <c r="AA129"/>
  <c r="B129"/>
  <c r="AA130"/>
  <c r="AA131"/>
  <c r="B131"/>
  <c r="AA132"/>
  <c r="B132"/>
  <c r="AA133"/>
  <c r="AA134"/>
  <c r="AA135"/>
  <c r="B135"/>
  <c r="AA136"/>
  <c r="B136"/>
  <c r="AA137"/>
  <c r="B137"/>
  <c r="AA138"/>
  <c r="AA139"/>
  <c r="AA140"/>
  <c r="B140"/>
  <c r="AA141"/>
  <c r="AA142"/>
  <c r="AA143"/>
  <c r="B143"/>
  <c r="AA144"/>
  <c r="B144"/>
  <c r="AA145"/>
  <c r="AA146"/>
  <c r="AA147"/>
  <c r="AA148"/>
  <c r="B148"/>
  <c r="AA149"/>
  <c r="AA150"/>
  <c r="AA151"/>
  <c r="B151"/>
  <c r="AA152"/>
  <c r="AA153"/>
  <c r="B153"/>
  <c r="AA154"/>
  <c r="B154"/>
  <c r="AA155"/>
  <c r="AA156"/>
  <c r="AA157"/>
  <c r="B157"/>
  <c r="AA158"/>
  <c r="AA159"/>
  <c r="B159"/>
  <c r="AA160"/>
  <c r="B160"/>
  <c r="AA161"/>
  <c r="B161"/>
  <c r="AA162"/>
  <c r="AA163"/>
  <c r="B163"/>
  <c r="AA164"/>
  <c r="AA165"/>
  <c r="B165"/>
  <c r="AA166"/>
  <c r="AA167"/>
  <c r="AA168"/>
  <c r="AA169"/>
  <c r="AA170"/>
  <c r="AA171"/>
  <c r="B171"/>
  <c r="AA172"/>
  <c r="AA173"/>
  <c r="AA174"/>
  <c r="B174"/>
  <c r="AA175"/>
  <c r="AA176"/>
  <c r="B176"/>
  <c r="AA177"/>
  <c r="AA178"/>
  <c r="B178"/>
  <c r="AA179"/>
  <c r="B179"/>
  <c r="AA180"/>
  <c r="AA181"/>
  <c r="AA182"/>
  <c r="AA183"/>
  <c r="B183"/>
  <c r="AA184"/>
  <c r="AA185"/>
  <c r="AA186"/>
  <c r="AA187"/>
  <c r="AA188"/>
  <c r="AA189"/>
  <c r="B189"/>
  <c r="AA190"/>
  <c r="B190"/>
  <c r="AA191"/>
  <c r="B191"/>
  <c r="AA192"/>
  <c r="AA193"/>
  <c r="AA194"/>
  <c r="B194"/>
  <c r="AA195"/>
  <c r="B195"/>
  <c r="AA196"/>
  <c r="AA197"/>
  <c r="B197"/>
  <c r="AA198"/>
  <c r="B198"/>
  <c r="AA199"/>
  <c r="AA200"/>
  <c r="B200"/>
  <c r="AA201"/>
  <c r="AA202"/>
  <c r="B202"/>
  <c r="AA203"/>
  <c r="B203"/>
  <c r="AA204"/>
  <c r="AA205"/>
  <c r="AA206"/>
  <c r="B206"/>
  <c r="AB7"/>
  <c r="B2"/>
  <c r="AB8"/>
  <c r="AB9"/>
  <c r="B9"/>
  <c r="AB10"/>
  <c r="AB11"/>
  <c r="AB12"/>
  <c r="AB13"/>
  <c r="AB14"/>
  <c r="AB15"/>
  <c r="B15"/>
  <c r="AB16"/>
  <c r="AB17"/>
  <c r="AB18"/>
  <c r="AB19"/>
  <c r="B19"/>
  <c r="AB20"/>
  <c r="AB21"/>
  <c r="B21"/>
  <c r="AB22"/>
  <c r="AB23"/>
  <c r="AB24"/>
  <c r="AB25"/>
  <c r="AB26"/>
  <c r="B26"/>
  <c r="AB27"/>
  <c r="AB28"/>
  <c r="AB29"/>
  <c r="AB30"/>
  <c r="AB31"/>
  <c r="AB32"/>
  <c r="AB33"/>
  <c r="AB34"/>
  <c r="AB35"/>
  <c r="B35"/>
  <c r="AB36"/>
  <c r="AB37"/>
  <c r="AB38"/>
  <c r="B38"/>
  <c r="AB39"/>
  <c r="AB40"/>
  <c r="AB41"/>
  <c r="AB42"/>
  <c r="AB43"/>
  <c r="AB44"/>
  <c r="AB45"/>
  <c r="AB46"/>
  <c r="B46"/>
  <c r="AB47"/>
  <c r="AB48"/>
  <c r="AB49"/>
  <c r="AB50"/>
  <c r="AB51"/>
  <c r="B51"/>
  <c r="AB52"/>
  <c r="AB53"/>
  <c r="AB54"/>
  <c r="AB55"/>
  <c r="B55"/>
  <c r="AB56"/>
  <c r="AB57"/>
  <c r="AB58"/>
  <c r="AB59"/>
  <c r="AB60"/>
  <c r="AB61"/>
  <c r="AB62"/>
  <c r="B62"/>
  <c r="AB63"/>
  <c r="AB64"/>
  <c r="AB65"/>
  <c r="AB66"/>
  <c r="AB67"/>
  <c r="AB68"/>
  <c r="AB69"/>
  <c r="B69"/>
  <c r="AB70"/>
  <c r="B70"/>
  <c r="AB71"/>
  <c r="AB72"/>
  <c r="AB73"/>
  <c r="AB74"/>
  <c r="B74"/>
  <c r="AB75"/>
  <c r="AB76"/>
  <c r="B76"/>
  <c r="AB77"/>
  <c r="B77"/>
  <c r="AB78"/>
  <c r="AB79"/>
  <c r="AB80"/>
  <c r="AB81"/>
  <c r="AB82"/>
  <c r="AB83"/>
  <c r="B83"/>
  <c r="AB84"/>
  <c r="AB85"/>
  <c r="AB86"/>
  <c r="B86"/>
  <c r="AB87"/>
  <c r="AB88"/>
  <c r="AB89"/>
  <c r="AB90"/>
  <c r="AB91"/>
  <c r="AB92"/>
  <c r="AB93"/>
  <c r="AB94"/>
  <c r="AB95"/>
  <c r="AB96"/>
  <c r="B96"/>
  <c r="AB97"/>
  <c r="AB98"/>
  <c r="AB99"/>
  <c r="AB100"/>
  <c r="AB101"/>
  <c r="AB102"/>
  <c r="AB103"/>
  <c r="AB104"/>
  <c r="B104"/>
  <c r="AB105"/>
  <c r="AB106"/>
  <c r="B106"/>
  <c r="AB107"/>
  <c r="AB108"/>
  <c r="B108"/>
  <c r="AB109"/>
  <c r="AB110"/>
  <c r="AB111"/>
  <c r="AB112"/>
  <c r="B112"/>
  <c r="AB113"/>
  <c r="B113"/>
  <c r="AB114"/>
  <c r="B114"/>
  <c r="AB115"/>
  <c r="AB116"/>
  <c r="AB117"/>
  <c r="AB118"/>
  <c r="AB119"/>
  <c r="AB120"/>
  <c r="B120"/>
  <c r="AB121"/>
  <c r="AB122"/>
  <c r="AB123"/>
  <c r="B123"/>
  <c r="AB124"/>
  <c r="AB125"/>
  <c r="AB126"/>
  <c r="B126"/>
  <c r="AB127"/>
  <c r="AB128"/>
  <c r="AB129"/>
  <c r="AB130"/>
  <c r="AB131"/>
  <c r="AB132"/>
  <c r="AB133"/>
  <c r="AB134"/>
  <c r="AB135"/>
  <c r="AB136"/>
  <c r="AB137"/>
  <c r="AB138"/>
  <c r="B138"/>
  <c r="AB139"/>
  <c r="B139"/>
  <c r="AB140"/>
  <c r="AB141"/>
  <c r="AB142"/>
  <c r="AB143"/>
  <c r="AB144"/>
  <c r="AB145"/>
  <c r="B145"/>
  <c r="AB146"/>
  <c r="AB147"/>
  <c r="AB148"/>
  <c r="AB149"/>
  <c r="B149"/>
  <c r="AB150"/>
  <c r="B150"/>
  <c r="AB151"/>
  <c r="AB152"/>
  <c r="B152"/>
  <c r="AB153"/>
  <c r="AB154"/>
  <c r="AB155"/>
  <c r="AB156"/>
  <c r="B156"/>
  <c r="AB157"/>
  <c r="AB158"/>
  <c r="B158"/>
  <c r="AB159"/>
  <c r="AB160"/>
  <c r="AB161"/>
  <c r="AB162"/>
  <c r="AB163"/>
  <c r="AB164"/>
  <c r="B164"/>
  <c r="AB165"/>
  <c r="AB166"/>
  <c r="AB167"/>
  <c r="AB168"/>
  <c r="AB169"/>
  <c r="B169"/>
  <c r="AB170"/>
  <c r="B170"/>
  <c r="AB171"/>
  <c r="AB172"/>
  <c r="AB173"/>
  <c r="AB174"/>
  <c r="AB175"/>
  <c r="AB176"/>
  <c r="AB177"/>
  <c r="B177"/>
  <c r="AB178"/>
  <c r="AB179"/>
  <c r="AB180"/>
  <c r="AB181"/>
  <c r="B181"/>
  <c r="AB182"/>
  <c r="B182"/>
  <c r="AB183"/>
  <c r="AB184"/>
  <c r="B184"/>
  <c r="AB185"/>
  <c r="AB186"/>
  <c r="B186"/>
  <c r="AB187"/>
  <c r="AB188"/>
  <c r="B188"/>
  <c r="AB189"/>
  <c r="AB190"/>
  <c r="AB191"/>
  <c r="AB192"/>
  <c r="B192"/>
  <c r="AB193"/>
  <c r="B193"/>
  <c r="AB194"/>
  <c r="AB195"/>
  <c r="AB196"/>
  <c r="B196"/>
  <c r="AB197"/>
  <c r="AB198"/>
  <c r="AB199"/>
  <c r="AB200"/>
  <c r="AB201"/>
  <c r="AB202"/>
  <c r="AB203"/>
  <c r="AB204"/>
  <c r="B204"/>
  <c r="AB205"/>
  <c r="B205"/>
  <c r="AB206"/>
  <c r="AC7"/>
  <c r="C2"/>
  <c r="AC8"/>
  <c r="AC9"/>
  <c r="AC10"/>
  <c r="AC11"/>
  <c r="B11"/>
  <c r="AC12"/>
  <c r="AC13"/>
  <c r="AC14"/>
  <c r="AC15"/>
  <c r="AC16"/>
  <c r="AC17"/>
  <c r="B17"/>
  <c r="AC18"/>
  <c r="AC19"/>
  <c r="AC20"/>
  <c r="AC21"/>
  <c r="AC22"/>
  <c r="AC23"/>
  <c r="B23"/>
  <c r="AC24"/>
  <c r="AC25"/>
  <c r="AC26"/>
  <c r="AC27"/>
  <c r="AC28"/>
  <c r="AC29"/>
  <c r="B29"/>
  <c r="AC30"/>
  <c r="AC31"/>
  <c r="AC32"/>
  <c r="AC33"/>
  <c r="B33"/>
  <c r="AC34"/>
  <c r="AC35"/>
  <c r="AC36"/>
  <c r="AC37"/>
  <c r="AC38"/>
  <c r="AC39"/>
  <c r="AC40"/>
  <c r="AC41"/>
  <c r="B41"/>
  <c r="AC42"/>
  <c r="AC43"/>
  <c r="AC44"/>
  <c r="AC45"/>
  <c r="B45"/>
  <c r="AC46"/>
  <c r="AC47"/>
  <c r="AC48"/>
  <c r="AC49"/>
  <c r="AC50"/>
  <c r="B50"/>
  <c r="AC51"/>
  <c r="AC52"/>
  <c r="B52"/>
  <c r="AC53"/>
  <c r="AC54"/>
  <c r="AC55"/>
  <c r="AC56"/>
  <c r="AC57"/>
  <c r="AC58"/>
  <c r="AC59"/>
  <c r="B59"/>
  <c r="AC60"/>
  <c r="AC61"/>
  <c r="AC62"/>
  <c r="AC63"/>
  <c r="B63"/>
  <c r="AC64"/>
  <c r="AC65"/>
  <c r="AC66"/>
  <c r="B66"/>
  <c r="AC67"/>
  <c r="B67"/>
  <c r="AC68"/>
  <c r="AC69"/>
  <c r="AC70"/>
  <c r="AC71"/>
  <c r="AC72"/>
  <c r="AC73"/>
  <c r="AC74"/>
  <c r="AC75"/>
  <c r="AC76"/>
  <c r="AC77"/>
  <c r="AC78"/>
  <c r="AC79"/>
  <c r="AC80"/>
  <c r="AC81"/>
  <c r="AC82"/>
  <c r="AC83"/>
  <c r="AC84"/>
  <c r="AC85"/>
  <c r="AC86"/>
  <c r="AC87"/>
  <c r="AC88"/>
  <c r="AC89"/>
  <c r="B89"/>
  <c r="AC90"/>
  <c r="AC91"/>
  <c r="AC92"/>
  <c r="B92"/>
  <c r="AC93"/>
  <c r="AC94"/>
  <c r="B94"/>
  <c r="AC95"/>
  <c r="AC96"/>
  <c r="AC97"/>
  <c r="B97"/>
  <c r="AC98"/>
  <c r="AC99"/>
  <c r="AC100"/>
  <c r="AC101"/>
  <c r="AC102"/>
  <c r="B102"/>
  <c r="AC103"/>
  <c r="AC104"/>
  <c r="AC105"/>
  <c r="AC106"/>
  <c r="AC107"/>
  <c r="AC108"/>
  <c r="AC109"/>
  <c r="AC110"/>
  <c r="AC111"/>
  <c r="AC112"/>
  <c r="AC113"/>
  <c r="AC114"/>
  <c r="AC115"/>
  <c r="AC116"/>
  <c r="B116"/>
  <c r="AC117"/>
  <c r="B117"/>
  <c r="AC118"/>
  <c r="AC119"/>
  <c r="AC120"/>
  <c r="AC121"/>
  <c r="B121"/>
  <c r="AC122"/>
  <c r="B122"/>
  <c r="AC123"/>
  <c r="AC124"/>
  <c r="AC125"/>
  <c r="AC126"/>
  <c r="AC127"/>
  <c r="AC128"/>
  <c r="B128"/>
  <c r="AC129"/>
  <c r="AC130"/>
  <c r="B130"/>
  <c r="AC131"/>
  <c r="AC132"/>
  <c r="AC133"/>
  <c r="AC134"/>
  <c r="B134"/>
  <c r="AC135"/>
  <c r="AC136"/>
  <c r="AC137"/>
  <c r="AC138"/>
  <c r="AC139"/>
  <c r="AC140"/>
  <c r="AC141"/>
  <c r="AC142"/>
  <c r="B142"/>
  <c r="AC143"/>
  <c r="AC144"/>
  <c r="AC145"/>
  <c r="AC146"/>
  <c r="B146"/>
  <c r="AC147"/>
  <c r="AC148"/>
  <c r="AC149"/>
  <c r="AC150"/>
  <c r="AC151"/>
  <c r="AC152"/>
  <c r="AC153"/>
  <c r="AC154"/>
  <c r="AC155"/>
  <c r="B155"/>
  <c r="AC156"/>
  <c r="AC157"/>
  <c r="AC158"/>
  <c r="AC159"/>
  <c r="AC160"/>
  <c r="AC161"/>
  <c r="AC162"/>
  <c r="B162"/>
  <c r="AC163"/>
  <c r="AC164"/>
  <c r="AC165"/>
  <c r="AC166"/>
  <c r="B166"/>
  <c r="AC167"/>
  <c r="B167"/>
  <c r="AC168"/>
  <c r="AC169"/>
  <c r="AC170"/>
  <c r="AC171"/>
  <c r="AC172"/>
  <c r="AC173"/>
  <c r="B173"/>
  <c r="AC174"/>
  <c r="AC175"/>
  <c r="B175"/>
  <c r="AC176"/>
  <c r="AC177"/>
  <c r="AC178"/>
  <c r="AC179"/>
  <c r="AC180"/>
  <c r="B180"/>
  <c r="AC181"/>
  <c r="AC182"/>
  <c r="AC183"/>
  <c r="AC184"/>
  <c r="AC185"/>
  <c r="B185"/>
  <c r="AC186"/>
  <c r="AC187"/>
  <c r="B187"/>
  <c r="AC188"/>
  <c r="AC189"/>
  <c r="AC190"/>
  <c r="AC191"/>
  <c r="AC192"/>
  <c r="AC193"/>
  <c r="AC194"/>
  <c r="AC195"/>
  <c r="AC196"/>
  <c r="AC197"/>
  <c r="AC198"/>
  <c r="AC199"/>
  <c r="B199"/>
  <c r="AC200"/>
  <c r="AC201"/>
  <c r="B201"/>
  <c r="AC202"/>
  <c r="AC203"/>
  <c r="AC204"/>
  <c r="AC205"/>
  <c r="AC206"/>
  <c r="B61"/>
  <c r="B82"/>
  <c r="B127"/>
  <c r="B133"/>
  <c r="B172"/>
  <c r="AY4" i="4"/>
  <c r="AY5"/>
  <c r="AY6"/>
  <c r="AY7"/>
  <c r="AY8"/>
  <c r="AY9"/>
  <c r="AY10"/>
  <c r="AY11"/>
  <c r="AY12"/>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AY48"/>
  <c r="AY49"/>
  <c r="AY50"/>
  <c r="AY51"/>
  <c r="AY52"/>
  <c r="AY53"/>
  <c r="AY54"/>
  <c r="AY55"/>
  <c r="AY56"/>
  <c r="AY57"/>
  <c r="AY58"/>
  <c r="AY59"/>
  <c r="AY60"/>
  <c r="AY61"/>
  <c r="AY62"/>
  <c r="AY63"/>
  <c r="AY64"/>
  <c r="AY65"/>
  <c r="AY66"/>
  <c r="AY67"/>
  <c r="AY68"/>
  <c r="AY69"/>
  <c r="AY70"/>
  <c r="AY71"/>
  <c r="AY72"/>
  <c r="AY73"/>
  <c r="AY74"/>
  <c r="AY75"/>
  <c r="AY76"/>
  <c r="AY77"/>
  <c r="AY78"/>
  <c r="AY79"/>
  <c r="AY80"/>
  <c r="AY81"/>
  <c r="AY82"/>
  <c r="AY83"/>
  <c r="AY84"/>
  <c r="AY85"/>
  <c r="AY86"/>
  <c r="AY87"/>
  <c r="AY88"/>
  <c r="AY89"/>
  <c r="AY90"/>
  <c r="AY91"/>
  <c r="AY92"/>
  <c r="AY93"/>
  <c r="AY94"/>
  <c r="AY95"/>
  <c r="AY96"/>
  <c r="AY97"/>
  <c r="AY98"/>
  <c r="AY99"/>
  <c r="AY100"/>
  <c r="AY101"/>
  <c r="AY102"/>
  <c r="AY103"/>
  <c r="AY104"/>
  <c r="AY105"/>
  <c r="AY106"/>
  <c r="AY107"/>
  <c r="AY108"/>
  <c r="AY109"/>
  <c r="AY110"/>
  <c r="AY111"/>
  <c r="AY112"/>
  <c r="AY113"/>
  <c r="AY114"/>
  <c r="AY115"/>
  <c r="AY116"/>
  <c r="AY117"/>
  <c r="AY118"/>
  <c r="AY119"/>
  <c r="AY120"/>
  <c r="AY121"/>
  <c r="AY122"/>
  <c r="AY123"/>
  <c r="AY124"/>
  <c r="AY125"/>
  <c r="AY126"/>
  <c r="AY127"/>
  <c r="AY128"/>
  <c r="AY129"/>
  <c r="AY130"/>
  <c r="AY131"/>
  <c r="AY132"/>
  <c r="AY133"/>
  <c r="AY134"/>
  <c r="AY135"/>
  <c r="AY136"/>
  <c r="AY137"/>
  <c r="AY138"/>
  <c r="AY139"/>
  <c r="AY140"/>
  <c r="AY141"/>
  <c r="AY142"/>
  <c r="AY143"/>
  <c r="AY144"/>
  <c r="AY145"/>
  <c r="AY146"/>
  <c r="AY147"/>
  <c r="AY148"/>
  <c r="AY149"/>
  <c r="AY150"/>
  <c r="AY151"/>
  <c r="AY152"/>
  <c r="AY153"/>
  <c r="AY154"/>
  <c r="AY155"/>
  <c r="AY156"/>
  <c r="AY157"/>
  <c r="AY158"/>
  <c r="AY159"/>
  <c r="AY160"/>
  <c r="AY161"/>
  <c r="AY162"/>
  <c r="AY163"/>
  <c r="AY164"/>
  <c r="AY165"/>
  <c r="AY166"/>
  <c r="AY167"/>
  <c r="AY168"/>
  <c r="AY169"/>
  <c r="AY170"/>
  <c r="AY171"/>
  <c r="AY172"/>
  <c r="AY173"/>
  <c r="AY174"/>
  <c r="AY175"/>
  <c r="AY176"/>
  <c r="AY177"/>
  <c r="AY178"/>
  <c r="AY179"/>
  <c r="AY180"/>
  <c r="AY181"/>
  <c r="AY182"/>
  <c r="AY183"/>
  <c r="AY184"/>
  <c r="AY185"/>
  <c r="AY186"/>
  <c r="AY187"/>
  <c r="AY188"/>
  <c r="AY189"/>
  <c r="AY190"/>
  <c r="AY191"/>
  <c r="AY192"/>
  <c r="AY193"/>
  <c r="AY194"/>
  <c r="AY195"/>
  <c r="AY196"/>
  <c r="AY197"/>
  <c r="AY198"/>
  <c r="AY199"/>
  <c r="AY200"/>
  <c r="AY201"/>
  <c r="AY202"/>
  <c r="AY203"/>
  <c r="AY204"/>
  <c r="AY205"/>
  <c r="AY206"/>
  <c r="AY207"/>
  <c r="AY208"/>
  <c r="AY209"/>
  <c r="AY210"/>
  <c r="AY211"/>
  <c r="AY212"/>
  <c r="AY213"/>
  <c r="AY214"/>
  <c r="AY215"/>
  <c r="AY216"/>
  <c r="AY217"/>
  <c r="AY218"/>
  <c r="AY219"/>
  <c r="AY220"/>
  <c r="AY221"/>
  <c r="AY222"/>
  <c r="AY223"/>
  <c r="AY224"/>
  <c r="AY225"/>
  <c r="AY226"/>
  <c r="AY227"/>
  <c r="AY228"/>
  <c r="AY229"/>
  <c r="AY230"/>
  <c r="AY231"/>
  <c r="AY232"/>
  <c r="AY233"/>
  <c r="AY234"/>
  <c r="AY235"/>
  <c r="AY236"/>
  <c r="AY237"/>
  <c r="AY238"/>
  <c r="AY239"/>
  <c r="AY240"/>
  <c r="AY241"/>
  <c r="AY242"/>
  <c r="AY243"/>
  <c r="AY244"/>
  <c r="AY245"/>
  <c r="AY246"/>
  <c r="AY247"/>
  <c r="AY248"/>
  <c r="AY249"/>
  <c r="AY250"/>
  <c r="AY251"/>
  <c r="AY252"/>
  <c r="AY253"/>
  <c r="AY254"/>
  <c r="AY255"/>
  <c r="AY256"/>
  <c r="AY257"/>
  <c r="AY258"/>
  <c r="AY259"/>
  <c r="AY260"/>
  <c r="AY261"/>
  <c r="AY262"/>
  <c r="AY263"/>
  <c r="AY264"/>
  <c r="AY265"/>
  <c r="AY266"/>
  <c r="AY267"/>
  <c r="AY268"/>
  <c r="AY269"/>
  <c r="AY270"/>
  <c r="AY271"/>
  <c r="AY272"/>
  <c r="AY273"/>
  <c r="AY274"/>
  <c r="AY275"/>
  <c r="AY276"/>
  <c r="AY277"/>
  <c r="AI18"/>
  <c r="AH18"/>
  <c r="AG18"/>
  <c r="AF18"/>
  <c r="AE18"/>
  <c r="AD18"/>
  <c r="J18"/>
  <c r="AI17"/>
  <c r="AH17"/>
  <c r="AG17"/>
  <c r="AF17"/>
  <c r="AE17"/>
  <c r="AD17"/>
  <c r="AI16"/>
  <c r="AH16"/>
  <c r="AG16"/>
  <c r="AF16"/>
  <c r="AE16"/>
  <c r="AD16"/>
  <c r="AI15"/>
  <c r="AH15"/>
  <c r="AG15"/>
  <c r="AF15"/>
  <c r="AE15"/>
  <c r="AD15"/>
  <c r="AI14"/>
  <c r="AH14"/>
  <c r="AG14"/>
  <c r="AF14"/>
  <c r="AE14"/>
  <c r="AD14"/>
  <c r="AI13"/>
  <c r="AH13"/>
  <c r="AG13"/>
  <c r="AF13"/>
  <c r="AE13"/>
  <c r="J13"/>
  <c r="AD13"/>
  <c r="AI12"/>
  <c r="AH12"/>
  <c r="AG12"/>
  <c r="AF12"/>
  <c r="AE12"/>
  <c r="AD12"/>
  <c r="AI11"/>
  <c r="AH11"/>
  <c r="AG11"/>
  <c r="AF11"/>
  <c r="AE11"/>
  <c r="AD11"/>
  <c r="AI10"/>
  <c r="AH10"/>
  <c r="AG10"/>
  <c r="AF10"/>
  <c r="AE10"/>
  <c r="AD10"/>
  <c r="J10"/>
  <c r="AI9"/>
  <c r="AH9"/>
  <c r="AG9"/>
  <c r="AF9"/>
  <c r="AE9"/>
  <c r="AD9"/>
  <c r="AI8"/>
  <c r="AH8"/>
  <c r="J8"/>
  <c r="AG8"/>
  <c r="AF8"/>
  <c r="AE8"/>
  <c r="AD8"/>
  <c r="AI7"/>
  <c r="AH7"/>
  <c r="AG7"/>
  <c r="AF7"/>
  <c r="AE7"/>
  <c r="AD7"/>
  <c r="AI6"/>
  <c r="AH6"/>
  <c r="AG6"/>
  <c r="AF6"/>
  <c r="AE6"/>
  <c r="AD6"/>
  <c r="J6"/>
  <c r="AI5"/>
  <c r="AH5"/>
  <c r="AG5"/>
  <c r="AF5"/>
  <c r="AE5"/>
  <c r="AD5"/>
  <c r="AI4"/>
  <c r="AH4"/>
  <c r="AG4"/>
  <c r="AF4"/>
  <c r="AE4"/>
  <c r="AD4"/>
  <c r="AA48"/>
  <c r="Z48"/>
  <c r="Y48"/>
  <c r="X48"/>
  <c r="W48"/>
  <c r="V48"/>
  <c r="AA47"/>
  <c r="Z47"/>
  <c r="Y47"/>
  <c r="X47"/>
  <c r="W47"/>
  <c r="V47"/>
  <c r="AA46"/>
  <c r="Z46"/>
  <c r="Y46"/>
  <c r="X46"/>
  <c r="W46"/>
  <c r="V46"/>
  <c r="AA45"/>
  <c r="Z45"/>
  <c r="Y45"/>
  <c r="X45"/>
  <c r="W45"/>
  <c r="V45"/>
  <c r="AA44"/>
  <c r="Z44"/>
  <c r="Y44"/>
  <c r="X44"/>
  <c r="W44"/>
  <c r="V44"/>
  <c r="AA43"/>
  <c r="Z43"/>
  <c r="Y43"/>
  <c r="X43"/>
  <c r="W43"/>
  <c r="V43"/>
  <c r="AA42"/>
  <c r="Z42"/>
  <c r="Y42"/>
  <c r="X42"/>
  <c r="W42"/>
  <c r="V42"/>
  <c r="AA41"/>
  <c r="Z41"/>
  <c r="Y41"/>
  <c r="X41"/>
  <c r="W41"/>
  <c r="V41"/>
  <c r="AA40"/>
  <c r="Z40"/>
  <c r="Y40"/>
  <c r="X40"/>
  <c r="W40"/>
  <c r="V40"/>
  <c r="AA39"/>
  <c r="Z39"/>
  <c r="Y39"/>
  <c r="X39"/>
  <c r="W39"/>
  <c r="V39"/>
  <c r="AA38"/>
  <c r="Z38"/>
  <c r="Y38"/>
  <c r="X38"/>
  <c r="W38"/>
  <c r="V38"/>
  <c r="AA37"/>
  <c r="Z37"/>
  <c r="Y37"/>
  <c r="X37"/>
  <c r="W37"/>
  <c r="V37"/>
  <c r="AA36"/>
  <c r="Z36"/>
  <c r="Y36"/>
  <c r="X36"/>
  <c r="W36"/>
  <c r="V36"/>
  <c r="AA35"/>
  <c r="Z35"/>
  <c r="Y35"/>
  <c r="X35"/>
  <c r="W35"/>
  <c r="V35"/>
  <c r="AA34"/>
  <c r="Z34"/>
  <c r="Y34"/>
  <c r="X34"/>
  <c r="W34"/>
  <c r="V34"/>
  <c r="AQ33"/>
  <c r="AQ34"/>
  <c r="AQ35"/>
  <c r="AQ36"/>
  <c r="AQ37"/>
  <c r="AQ38"/>
  <c r="AQ39"/>
  <c r="AQ40"/>
  <c r="AQ41"/>
  <c r="AQ42"/>
  <c r="AQ43"/>
  <c r="AQ44"/>
  <c r="AQ45"/>
  <c r="AQ46"/>
  <c r="AQ47"/>
  <c r="AQ48"/>
  <c r="AQ49"/>
  <c r="AQ50"/>
  <c r="AQ51"/>
  <c r="AQ52"/>
  <c r="AQ53"/>
  <c r="AQ54"/>
  <c r="AQ55"/>
  <c r="AQ56"/>
  <c r="AQ57"/>
  <c r="AQ58"/>
  <c r="AQ59"/>
  <c r="AQ60"/>
  <c r="AQ61"/>
  <c r="AQ62"/>
  <c r="AQ63"/>
  <c r="AQ64"/>
  <c r="AQ65"/>
  <c r="AQ66"/>
  <c r="AQ67"/>
  <c r="AQ68"/>
  <c r="AQ69"/>
  <c r="AQ70"/>
  <c r="AQ71"/>
  <c r="AQ72"/>
  <c r="AQ73"/>
  <c r="AQ74"/>
  <c r="AQ75"/>
  <c r="AQ76"/>
  <c r="AQ77"/>
  <c r="AQ78"/>
  <c r="AQ79"/>
  <c r="AQ80"/>
  <c r="AQ81"/>
  <c r="AQ82"/>
  <c r="AQ83"/>
  <c r="AQ84"/>
  <c r="AQ85"/>
  <c r="AQ86"/>
  <c r="AQ87"/>
  <c r="W21"/>
  <c r="X21"/>
  <c r="Z21"/>
  <c r="AA21"/>
  <c r="AA22"/>
  <c r="AA23"/>
  <c r="AS24"/>
  <c r="B105" i="2"/>
  <c r="B93"/>
  <c r="B72"/>
  <c r="B57"/>
  <c r="B54"/>
  <c r="B30"/>
  <c r="B27"/>
  <c r="V33" i="4"/>
  <c r="B44" i="2"/>
  <c r="B80"/>
  <c r="B73"/>
  <c r="B64"/>
  <c r="B168"/>
  <c r="B147"/>
  <c r="B141"/>
  <c r="B119"/>
  <c r="BW22" i="4"/>
  <c r="BY22"/>
  <c r="BW2"/>
  <c r="G18"/>
  <c r="AD2" i="2"/>
  <c r="A3"/>
  <c r="C3"/>
  <c r="B3"/>
  <c r="AV18" i="4"/>
  <c r="E18"/>
  <c r="B7" i="2"/>
  <c r="F18" i="4"/>
  <c r="Q3" i="2"/>
  <c r="J3"/>
  <c r="H3"/>
  <c r="K3"/>
  <c r="M3"/>
  <c r="S3"/>
  <c r="T2"/>
  <c r="G3"/>
  <c r="N3"/>
  <c r="P3"/>
  <c r="E3"/>
  <c r="D3" i="4"/>
  <c r="AT3"/>
  <c r="D5"/>
  <c r="AU5"/>
  <c r="D15"/>
  <c r="AV15"/>
  <c r="D16"/>
  <c r="I16"/>
  <c r="D14"/>
  <c r="AS14"/>
  <c r="D6"/>
  <c r="Z6"/>
  <c r="K6"/>
  <c r="D4"/>
  <c r="E4"/>
  <c r="AW4"/>
  <c r="D12"/>
  <c r="F12"/>
  <c r="D13"/>
  <c r="AS13"/>
  <c r="AU3"/>
  <c r="AA3"/>
  <c r="D10"/>
  <c r="H10"/>
  <c r="D17"/>
  <c r="AT17"/>
  <c r="D7"/>
  <c r="AW7"/>
  <c r="D9"/>
  <c r="AW9"/>
  <c r="D11"/>
  <c r="AV11"/>
  <c r="D8"/>
  <c r="AV8"/>
  <c r="AT4"/>
  <c r="AS4"/>
  <c r="AU12"/>
  <c r="AU4"/>
  <c r="I6"/>
  <c r="AU6"/>
  <c r="G6"/>
  <c r="Z5"/>
  <c r="K5"/>
  <c r="AT5"/>
  <c r="AA6"/>
  <c r="AU15"/>
  <c r="Z4"/>
  <c r="AS15"/>
  <c r="AA15"/>
  <c r="Z15"/>
  <c r="G15"/>
  <c r="I11"/>
  <c r="AV4"/>
  <c r="AA4"/>
  <c r="AT15"/>
  <c r="AV16"/>
  <c r="AW15"/>
  <c r="AS17"/>
  <c r="Z17"/>
  <c r="K17"/>
  <c r="I12"/>
  <c r="I10"/>
  <c r="Z9"/>
  <c r="K9"/>
  <c r="AT9"/>
  <c r="G12"/>
  <c r="I7"/>
  <c r="AT11"/>
  <c r="I4"/>
  <c r="AV10"/>
  <c r="AW10"/>
  <c r="AU10"/>
  <c r="AT10"/>
  <c r="AU7"/>
  <c r="AT7"/>
  <c r="AS7"/>
  <c r="Z7"/>
  <c r="K7"/>
  <c r="AA7"/>
  <c r="AV7"/>
  <c r="Z8"/>
  <c r="K8"/>
  <c r="AW8"/>
  <c r="AT8"/>
  <c r="G3"/>
  <c r="I15"/>
  <c r="H5"/>
  <c r="H15"/>
  <c r="H4"/>
  <c r="E10"/>
  <c r="F6"/>
  <c r="H6"/>
  <c r="K15"/>
  <c r="F15"/>
  <c r="K4"/>
  <c r="F4"/>
  <c r="G4"/>
  <c r="G17"/>
  <c r="H7"/>
  <c r="G7"/>
  <c r="G8"/>
  <c r="F7"/>
  <c r="E11"/>
  <c r="E7"/>
  <c r="F17"/>
  <c r="F16"/>
  <c r="G5"/>
  <c r="AW14"/>
  <c r="AU18"/>
  <c r="BW12"/>
  <c r="J5"/>
  <c r="J7"/>
  <c r="J9"/>
  <c r="J17"/>
  <c r="G11"/>
  <c r="H17"/>
  <c r="H8"/>
  <c r="E15"/>
  <c r="E13"/>
  <c r="AA10"/>
  <c r="AU11"/>
  <c r="AW17"/>
  <c r="F14"/>
  <c r="Z16"/>
  <c r="K16"/>
  <c r="AT6"/>
  <c r="AV6"/>
  <c r="AS3"/>
  <c r="I18"/>
  <c r="H18"/>
  <c r="AS18"/>
  <c r="BW8"/>
  <c r="BX8"/>
  <c r="J11"/>
  <c r="J14"/>
  <c r="J15"/>
  <c r="AA11"/>
  <c r="AA17"/>
  <c r="E8"/>
  <c r="H12"/>
  <c r="AU8"/>
  <c r="AS11"/>
  <c r="AV17"/>
  <c r="AS16"/>
  <c r="AV5"/>
  <c r="AT12"/>
  <c r="Z18"/>
  <c r="K18"/>
  <c r="AA18"/>
  <c r="AT18"/>
  <c r="E17"/>
  <c r="E16"/>
  <c r="I17"/>
  <c r="E5"/>
  <c r="AS8"/>
  <c r="AU17"/>
  <c r="AA5"/>
  <c r="AV12"/>
  <c r="BW18"/>
  <c r="BV18"/>
  <c r="BU18"/>
  <c r="J12"/>
  <c r="J3"/>
  <c r="AW16"/>
  <c r="AS5"/>
  <c r="F8"/>
  <c r="H11"/>
  <c r="H16"/>
  <c r="F5"/>
  <c r="AA8"/>
  <c r="I5"/>
  <c r="AU14"/>
  <c r="AW5"/>
  <c r="Z12"/>
  <c r="K12"/>
  <c r="BW5"/>
  <c r="BV5"/>
  <c r="J4"/>
  <c r="J16"/>
  <c r="AA25"/>
  <c r="Z14"/>
  <c r="K14"/>
  <c r="G14"/>
  <c r="G13"/>
  <c r="AV9"/>
  <c r="F3"/>
  <c r="BX2"/>
  <c r="E14"/>
  <c r="AA13"/>
  <c r="AV3"/>
  <c r="BV2"/>
  <c r="BU2"/>
  <c r="BW19"/>
  <c r="BW3"/>
  <c r="BW9"/>
  <c r="BW20"/>
  <c r="F9"/>
  <c r="F11"/>
  <c r="E9"/>
  <c r="G10"/>
  <c r="E12"/>
  <c r="F13"/>
  <c r="AS10"/>
  <c r="AW11"/>
  <c r="AU9"/>
  <c r="H3"/>
  <c r="I3"/>
  <c r="G16"/>
  <c r="AA14"/>
  <c r="Z13"/>
  <c r="K13"/>
  <c r="AS12"/>
  <c r="AW3"/>
  <c r="AW12"/>
  <c r="AA16"/>
  <c r="BW15"/>
  <c r="BW16"/>
  <c r="BW7"/>
  <c r="I14"/>
  <c r="BW21"/>
  <c r="BW4"/>
  <c r="AW13"/>
  <c r="AA12"/>
  <c r="BV22"/>
  <c r="BU22"/>
  <c r="BY5"/>
  <c r="AA24"/>
  <c r="H9"/>
  <c r="G9"/>
  <c r="Z10"/>
  <c r="K10"/>
  <c r="Z11"/>
  <c r="K11"/>
  <c r="AS9"/>
  <c r="H13"/>
  <c r="I9"/>
  <c r="I8"/>
  <c r="AT16"/>
  <c r="AS6"/>
  <c r="AV13"/>
  <c r="AV14"/>
  <c r="AW6"/>
  <c r="BX22"/>
  <c r="N24"/>
  <c r="BW17"/>
  <c r="X24"/>
  <c r="BW13"/>
  <c r="W24"/>
  <c r="BX12"/>
  <c r="AU13"/>
  <c r="AT14"/>
  <c r="BV12"/>
  <c r="BY12"/>
  <c r="BV8"/>
  <c r="I13"/>
  <c r="E3"/>
  <c r="AA9"/>
  <c r="H14"/>
  <c r="AT13"/>
  <c r="Z3"/>
  <c r="K3"/>
  <c r="BW10"/>
  <c r="F10"/>
  <c r="E6"/>
  <c r="AU16"/>
  <c r="BW14"/>
  <c r="Z24"/>
  <c r="BW11"/>
  <c r="BW6"/>
  <c r="BX5"/>
  <c r="BX18"/>
  <c r="BY18"/>
  <c r="BX9"/>
  <c r="BY9"/>
  <c r="BV9"/>
  <c r="BX14"/>
  <c r="BY14"/>
  <c r="BV14"/>
  <c r="BX11"/>
  <c r="BV11"/>
  <c r="BV16"/>
  <c r="BU16"/>
  <c r="BY16"/>
  <c r="BX16"/>
  <c r="BX19"/>
  <c r="BY19"/>
  <c r="BV19"/>
  <c r="BU19"/>
  <c r="BV10"/>
  <c r="BX10"/>
  <c r="BX7"/>
  <c r="BV7"/>
  <c r="BX3"/>
  <c r="BV3"/>
  <c r="BU3"/>
  <c r="BY2"/>
  <c r="BY20"/>
  <c r="BX20"/>
  <c r="BV20"/>
  <c r="BU20"/>
  <c r="BV13"/>
  <c r="BY13"/>
  <c r="BX13"/>
  <c r="BV15"/>
  <c r="BY15"/>
  <c r="BX15"/>
  <c r="BX17"/>
  <c r="BV17"/>
  <c r="BU17"/>
  <c r="BY17"/>
  <c r="BY21"/>
  <c r="BV21"/>
  <c r="BU21"/>
  <c r="BX21"/>
  <c r="BV4"/>
  <c r="BY4"/>
  <c r="BX4"/>
  <c r="BX6"/>
  <c r="BV6"/>
  <c r="BY8"/>
  <c r="AA19"/>
  <c r="I23"/>
  <c r="BY10"/>
  <c r="BU4"/>
  <c r="BU5"/>
  <c r="BU6"/>
  <c r="BU7"/>
  <c r="BU8"/>
  <c r="BU9"/>
  <c r="BU10"/>
  <c r="BU11"/>
  <c r="BU12"/>
  <c r="BU13"/>
  <c r="BU14"/>
  <c r="BU15"/>
  <c r="BY6"/>
  <c r="BY7"/>
  <c r="BY3"/>
  <c r="BY11"/>
</calcChain>
</file>

<file path=xl/comments1.xml><?xml version="1.0" encoding="utf-8"?>
<comments xmlns="http://schemas.openxmlformats.org/spreadsheetml/2006/main">
  <authors>
    <author>Jari Morari</author>
  </authors>
  <commentList>
    <comment ref="L2" author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<sst xmlns="http://schemas.openxmlformats.org/spreadsheetml/2006/main" count="3389" uniqueCount="1080">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</sst>
</file>

<file path=xl/styles.xml><?xml version="1.0" encoding="utf-8"?>
<styleSheet xmlns="http://schemas.openxmlformats.org/spreadsheetml/2006/main">
  <numFmts count="2">
    <numFmt numFmtId="164" formatCode="0.0"/>
    <numFmt numFmtId="165" formatCode="#\k"/>
  </numFmts>
  <fonts count="35">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8">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2">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7" xfId="0" applyFont="1" applyFill="1" applyBorder="1" applyAlignment="1" applyProtection="1">
      <alignment horizontal="center" vertical="center" shrinkToFit="1"/>
      <protection locked="0"/>
    </xf>
    <xf numFmtId="0" fontId="2" fillId="8" borderId="38"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48"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7" xfId="0"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0">
    <dxf>
      <font>
        <condense val="0"/>
        <extend val="0"/>
        <color indexed="19"/>
      </font>
    </dxf>
    <dxf>
      <font>
        <condense val="0"/>
        <extend val="0"/>
        <color indexed="60"/>
      </font>
    </dxf>
    <dxf>
      <font>
        <condense val="0"/>
        <extend val="0"/>
        <color indexed="43"/>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rosbb.dk/" TargetMode="External"/><Relationship Id="rId5" Type="http://schemas.openxmlformats.org/officeDocument/2006/relationships/comments" Target="../comments1.xml"/><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Ark1">
    <pageSetUpPr fitToPage="1"/>
  </sheetPr>
  <dimension ref="A1:GO304"/>
  <sheetViews>
    <sheetView tabSelected="1" zoomScaleNormal="100" workbookViewId="0">
      <selection activeCell="C19" sqref="C19:D25"/>
    </sheetView>
  </sheetViews>
  <sheetFormatPr defaultColWidth="0" defaultRowHeight="0" customHeight="1" zeroHeight="1"/>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4" t="s">
        <v>638</v>
      </c>
      <c r="Q2" s="385"/>
      <c r="R2" s="385"/>
      <c r="S2" s="386"/>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7" t="s">
        <v>66</v>
      </c>
      <c r="BQ2" s="23">
        <v>50000</v>
      </c>
      <c r="BR2" s="23" t="s">
        <v>67</v>
      </c>
      <c r="BS2" s="23" t="s">
        <v>339</v>
      </c>
      <c r="BT2" s="23"/>
      <c r="BU2" s="125">
        <f>IF(BV2="","",BU1+1)</f>
        <v>2</v>
      </c>
      <c r="BV2" s="20" t="str">
        <f>IF(BW2=0,"",BW2)</f>
        <v>Tribal Linewoman</v>
      </c>
      <c r="BW2" s="126" t="str">
        <f>HLOOKUP(I$21,CB$2:DF$23,2,FALSE)</f>
        <v>Tribal Linewoman</v>
      </c>
      <c r="BX2" s="23">
        <f>IF(BW2=0,"",COUNTIF($D$3:$D$18,BW2))</f>
        <v>0</v>
      </c>
      <c r="BY2" s="23">
        <f t="shared" ref="BY2:BY22" si="0">IF(BW2=0,"",VLOOKUP(BV2,$AZ:$BM,14,FALSE))</f>
        <v>16</v>
      </c>
      <c r="BZ2" s="23"/>
      <c r="CA2" s="43" t="s">
        <v>436</v>
      </c>
      <c r="CB2" s="312" t="s">
        <v>66</v>
      </c>
      <c r="CC2" s="320" t="s">
        <v>1001</v>
      </c>
      <c r="CD2" s="314" t="s">
        <v>742</v>
      </c>
      <c r="CE2" s="314" t="s">
        <v>26</v>
      </c>
      <c r="CF2" s="314" t="s">
        <v>736</v>
      </c>
      <c r="CG2" s="314" t="s">
        <v>28</v>
      </c>
      <c r="CH2" s="314" t="s">
        <v>30</v>
      </c>
      <c r="CI2" s="312" t="s">
        <v>774</v>
      </c>
      <c r="CJ2" s="314" t="s">
        <v>23</v>
      </c>
      <c r="CK2" s="314" t="s">
        <v>31</v>
      </c>
      <c r="CL2" s="314" t="s">
        <v>19</v>
      </c>
      <c r="CM2" s="314" t="s">
        <v>32</v>
      </c>
      <c r="CN2" s="338" t="s">
        <v>817</v>
      </c>
      <c r="CO2" s="312" t="s">
        <v>749</v>
      </c>
      <c r="CP2" s="320" t="s">
        <v>1003</v>
      </c>
      <c r="CQ2" s="312" t="s">
        <v>68</v>
      </c>
      <c r="CR2" s="312" t="s">
        <v>756</v>
      </c>
      <c r="CS2" s="314" t="s">
        <v>33</v>
      </c>
      <c r="CT2" s="312" t="s">
        <v>76</v>
      </c>
      <c r="CU2" s="312" t="s">
        <v>70</v>
      </c>
      <c r="CV2" s="312" t="s">
        <v>24</v>
      </c>
      <c r="CW2" s="338" t="s">
        <v>902</v>
      </c>
      <c r="CX2" s="338" t="s">
        <v>836</v>
      </c>
      <c r="CY2" s="338" t="s">
        <v>920</v>
      </c>
      <c r="CZ2" s="320" t="s">
        <v>807</v>
      </c>
      <c r="DA2" s="314" t="s">
        <v>34</v>
      </c>
      <c r="DB2" s="334" t="s">
        <v>806</v>
      </c>
      <c r="DC2" s="312" t="s">
        <v>763</v>
      </c>
      <c r="DD2" s="312" t="s">
        <v>770</v>
      </c>
      <c r="DE2" s="312" t="s">
        <v>83</v>
      </c>
      <c r="DF2" s="312"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c r="A3" s="4"/>
      <c r="B3" s="308">
        <v>1</v>
      </c>
      <c r="C3" s="280"/>
      <c r="D3" s="281" t="str">
        <f t="shared" ref="D3:D18" si="1">IF(AR3&lt;=1,"",VLOOKUP(AR3,BU:BV,2,FALSE))</f>
        <v/>
      </c>
      <c r="E3" s="8" t="str">
        <f t="shared" ref="E3:E18" si="2">IF(D3&lt;&gt;"",IF(Z3="Star",VLOOKUP(D3,$AZ:$BF,2,FALSE),VLOOKUP(D3,$AZ:$BF,2,FALSE)+P3+IF(AL3=2,1)+IF(AM3=2,1)+IF(AN3=2,1)+IF(AO3=2,1)+IF(AP3=2,1)+IF(AQ3=2,1)),"")</f>
        <v/>
      </c>
      <c r="F3" s="9" t="str">
        <f t="shared" ref="F3:F18" si="3">IF(D3&lt;&gt;"",IF(Z3="Star",VLOOKUP(D3,$AZ:$BF,3,FALSE),VLOOKUP(D3,$AZ:$BF,3,FALSE)+Q3+IF(AL3=5,1)+IF(AM3=5,1)+IF(AN3=5,1)+IF(AO3=5,1)+IF(AP3=5,1)+IF(AQ3=5,1)),"")</f>
        <v/>
      </c>
      <c r="G3" s="10" t="str">
        <f t="shared" ref="G3:G18" si="4">IF(D3&lt;&gt;"",IF(Z3="Star",VLOOKUP(D3,$AZ:$BF,4,FALSE),VLOOKUP(D3,$AZ:$BF,4,FALSE)+R3+IF(AL3=4,1)+IF(AM3=4,1)+IF(AN3=4,1)+IF(AO3=4,1)+IF(AP3=4,1)+IF(AQ3=4,1)),"")</f>
        <v/>
      </c>
      <c r="H3" s="11" t="str">
        <f t="shared" ref="H3:H18" si="5">IF(D3&lt;&gt;"",IF(Z3="Star",VLOOKUP(D3,$AZ:$BF,5,FALSE),VLOOKUP(D3,$AZ:$BF,5,FALSE)+S3+IF(AL3=3,1)+IF(AM3=3,1)+IF(AN3=3,1)+IF(AO3=3,1)+IF(AP3=3,1)+IF(AQ3=3,1)),"")</f>
        <v/>
      </c>
      <c r="I3" s="185" t="str">
        <f t="shared" ref="I3:I18" si="6">IF(D3="","",IF(VLOOKUP(D3,$BV$2:$BY$22,3,FALSE)&gt;VLOOKUP(D3,$BV$2:$BY$22,4,FALSE),"Superato numero massimo giocatori per ruolo",VLOOKUP(D3,$AZ:$BF,6,FALSE)))</f>
        <v/>
      </c>
      <c r="J3" s="249" t="str">
        <f>AD3&amp;AE3&amp;AF3&amp;AG3&amp;AH3&amp;AI3&amp;IF(AJ3&lt;&gt;"",IF(AD3&amp;AE3&amp;AF3&amp;AG3&amp;AH3&amp;AI3&lt;&gt;"",", ","")&amp;AJ3,"")</f>
        <v/>
      </c>
      <c r="K3" s="279" t="str">
        <f>IF(Z3="Star","n/a",IF(Z3&gt;=176,"6",IF(Z3&gt;=76,"5",IF(Z3&gt;=51,"4",IF(Z3&gt;=31,"3",IF(Z3&gt;=16,"2",IF(Z3&gt;=6,"1","")))))))</f>
        <v/>
      </c>
      <c r="L3" s="365"/>
      <c r="M3" s="366"/>
      <c r="N3" s="306"/>
      <c r="O3" s="306"/>
      <c r="P3" s="296"/>
      <c r="Q3" s="297"/>
      <c r="R3" s="298"/>
      <c r="S3" s="299"/>
      <c r="T3" s="288"/>
      <c r="U3" s="289"/>
      <c r="V3" s="288"/>
      <c r="W3" s="289"/>
      <c r="X3" s="304"/>
      <c r="Y3" s="292"/>
      <c r="Z3" s="186">
        <f t="shared" ref="Z3:Z18" si="7">IF(LEFT(D3,1)="*","Star",T3*2+U3*1+V3*3+W3*2+Y3*5+AC3)</f>
        <v>0</v>
      </c>
      <c r="AA3" s="114">
        <f t="shared" ref="AA3:AA18" si="8">IF(D3&lt;&gt;"",(AB3+V33+W33+X33+Y33+Z33+AA33)*1000+VLOOKUP(D3,AZ:BF,7,FALSE),0)</f>
        <v>0</v>
      </c>
      <c r="AB3" s="294"/>
      <c r="AC3" s="310"/>
      <c r="AD3" s="253" t="str">
        <f t="shared" ref="AD3:AD18" si="9">IF(AL3&gt;1,VLOOKUP(AL3,$AQ$32:$AS$87,3),"")</f>
        <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11"/>
      <c r="AK3" s="205"/>
      <c r="AL3" s="250">
        <v>1</v>
      </c>
      <c r="AM3" s="250">
        <v>1</v>
      </c>
      <c r="AN3" s="250">
        <v>1</v>
      </c>
      <c r="AO3" s="250">
        <v>1</v>
      </c>
      <c r="AP3" s="250">
        <v>1</v>
      </c>
      <c r="AQ3" s="250">
        <v>1</v>
      </c>
      <c r="AR3" s="35">
        <v>1</v>
      </c>
      <c r="AS3" s="30" t="e">
        <f t="shared" ref="AS3:AS18" si="15">VLOOKUP(D3,$AZ:$BF,2,FALSE)</f>
        <v>#N/A</v>
      </c>
      <c r="AT3" s="30" t="e">
        <f t="shared" ref="AT3:AT18" si="16">VLOOKUP(D3,$AZ:$BF,3,FALSE)</f>
        <v>#N/A</v>
      </c>
      <c r="AU3" s="30" t="e">
        <f t="shared" ref="AU3:AU18" si="17">VLOOKUP(D3,$AZ:$BF,4,FALSE)</f>
        <v>#N/A</v>
      </c>
      <c r="AV3" s="30" t="e">
        <f t="shared" ref="AV3:AV18" si="18">VLOOKUP(D3,$AZ:$BF,5,FALSE)</f>
        <v>#N/A</v>
      </c>
      <c r="AW3" s="191">
        <f t="shared" ref="AW3:AW18" si="19">IF(N3&lt;&gt;"",0,(IF(D3&lt;&gt;"",VLOOKUP(D3,AZ:BF,7,FALSE)+(AB3+V33+W33+X33+Y33+Z33+AA33)*1000,0)))</f>
        <v>0</v>
      </c>
      <c r="AX3" s="30"/>
      <c r="AY3" s="20">
        <v>1</v>
      </c>
      <c r="AZ3" s="313"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9" t="s">
        <v>1001</v>
      </c>
      <c r="BQ3" s="23">
        <v>70000</v>
      </c>
      <c r="BR3" s="23"/>
      <c r="BS3" s="23" t="s">
        <v>339</v>
      </c>
      <c r="BT3" s="23"/>
      <c r="BU3" s="125">
        <f t="shared" ref="BU3:BU12" si="20">IF(BV3="","",BU2+1)</f>
        <v>3</v>
      </c>
      <c r="BV3" s="20" t="str">
        <f>IF(BW3=0,"",BW3)</f>
        <v>Eagle Warrior Thrower</v>
      </c>
      <c r="BW3" s="126" t="str">
        <f>HLOOKUP(I$21,CB$2:DF$23,3,FALSE)</f>
        <v>Eagle Warrior Thrower</v>
      </c>
      <c r="BX3" s="23">
        <f t="shared" ref="BX3:BX14" si="21">IF(BW3=0,"",COUNTIF($D$3:$D$18,BW3))</f>
        <v>0</v>
      </c>
      <c r="BY3" s="23">
        <f t="shared" si="0"/>
        <v>2</v>
      </c>
      <c r="BZ3" s="23"/>
      <c r="CA3" s="24">
        <v>1</v>
      </c>
      <c r="CB3" s="313" t="s">
        <v>729</v>
      </c>
      <c r="CC3" s="321" t="s">
        <v>677</v>
      </c>
      <c r="CD3" s="313" t="s">
        <v>743</v>
      </c>
      <c r="CE3" s="313" t="s">
        <v>731</v>
      </c>
      <c r="CF3" s="313" t="s">
        <v>808</v>
      </c>
      <c r="CG3" s="315" t="s">
        <v>40</v>
      </c>
      <c r="CH3" s="313" t="s">
        <v>114</v>
      </c>
      <c r="CI3" s="315" t="s">
        <v>775</v>
      </c>
      <c r="CJ3" s="315" t="s">
        <v>23</v>
      </c>
      <c r="CK3" s="313" t="s">
        <v>746</v>
      </c>
      <c r="CL3" s="315" t="s">
        <v>20</v>
      </c>
      <c r="CM3" s="315" t="s">
        <v>46</v>
      </c>
      <c r="CN3" s="339" t="s">
        <v>819</v>
      </c>
      <c r="CO3" s="313" t="s">
        <v>750</v>
      </c>
      <c r="CP3" s="321" t="s">
        <v>663</v>
      </c>
      <c r="CQ3" s="313" t="s">
        <v>753</v>
      </c>
      <c r="CR3" s="313" t="s">
        <v>758</v>
      </c>
      <c r="CS3" s="313" t="s">
        <v>55</v>
      </c>
      <c r="CT3" s="313" t="s">
        <v>173</v>
      </c>
      <c r="CU3" s="313" t="s">
        <v>767</v>
      </c>
      <c r="CV3" s="315" t="s">
        <v>25</v>
      </c>
      <c r="CW3" s="339" t="s">
        <v>903</v>
      </c>
      <c r="CX3" s="339" t="s">
        <v>839</v>
      </c>
      <c r="CY3" s="339" t="s">
        <v>921</v>
      </c>
      <c r="CZ3" s="323" t="s">
        <v>687</v>
      </c>
      <c r="DA3" s="315" t="s">
        <v>43</v>
      </c>
      <c r="DB3" s="335" t="s">
        <v>498</v>
      </c>
      <c r="DC3" s="313" t="s">
        <v>750</v>
      </c>
      <c r="DD3" s="313" t="s">
        <v>501</v>
      </c>
      <c r="DE3" s="313" t="s">
        <v>772</v>
      </c>
      <c r="DF3" s="315"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c r="A4" s="4"/>
      <c r="B4" s="309">
        <v>2</v>
      </c>
      <c r="C4" s="280"/>
      <c r="D4" s="281" t="str">
        <f t="shared" si="1"/>
        <v/>
      </c>
      <c r="E4" s="8" t="str">
        <f t="shared" si="2"/>
        <v/>
      </c>
      <c r="F4" s="9" t="str">
        <f t="shared" si="3"/>
        <v/>
      </c>
      <c r="G4" s="10" t="str">
        <f t="shared" si="4"/>
        <v/>
      </c>
      <c r="H4" s="11" t="str">
        <f t="shared" si="5"/>
        <v/>
      </c>
      <c r="I4" s="185" t="str">
        <f t="shared" si="6"/>
        <v/>
      </c>
      <c r="J4" s="249" t="str">
        <f t="shared" ref="J4:J18" si="22">AD4&amp;AE4&amp;AF4&amp;AG4&amp;AH4&amp;AI4&amp;IF(AJ4&lt;&gt;"",", "&amp;AJ4,"")</f>
        <v/>
      </c>
      <c r="K4" s="279" t="str">
        <f>IF(Z4="Star","n/a",IF(Z4&gt;=176,"6",IF(Z4&gt;=76,"5",IF(Z4&gt;=51,"4",IF(Z4&gt;=31,"3",IF(Z4&gt;=16,"2",IF(Z4&gt;=6,"1","")))))))</f>
        <v/>
      </c>
      <c r="L4" s="365"/>
      <c r="M4" s="366"/>
      <c r="N4" s="307"/>
      <c r="O4" s="307"/>
      <c r="P4" s="300"/>
      <c r="Q4" s="301"/>
      <c r="R4" s="302"/>
      <c r="S4" s="303"/>
      <c r="T4" s="290"/>
      <c r="U4" s="291"/>
      <c r="V4" s="290"/>
      <c r="W4" s="291"/>
      <c r="X4" s="305"/>
      <c r="Y4" s="293"/>
      <c r="Z4" s="186">
        <f t="shared" si="7"/>
        <v>0</v>
      </c>
      <c r="AA4" s="114">
        <f t="shared" si="8"/>
        <v>0</v>
      </c>
      <c r="AB4" s="294"/>
      <c r="AC4" s="295"/>
      <c r="AD4" s="253" t="str">
        <f t="shared" si="9"/>
        <v/>
      </c>
      <c r="AE4" s="253" t="str">
        <f t="shared" si="10"/>
        <v/>
      </c>
      <c r="AF4" s="253" t="str">
        <f t="shared" si="11"/>
        <v/>
      </c>
      <c r="AG4" s="253" t="str">
        <f t="shared" si="12"/>
        <v/>
      </c>
      <c r="AH4" s="253" t="str">
        <f t="shared" si="13"/>
        <v/>
      </c>
      <c r="AI4" s="253" t="str">
        <f t="shared" si="14"/>
        <v/>
      </c>
      <c r="AJ4" s="311"/>
      <c r="AK4" s="205"/>
      <c r="AL4" s="250">
        <v>1</v>
      </c>
      <c r="AM4" s="250">
        <v>1</v>
      </c>
      <c r="AN4" s="250">
        <v>1</v>
      </c>
      <c r="AO4" s="250">
        <v>1</v>
      </c>
      <c r="AP4" s="250">
        <v>1</v>
      </c>
      <c r="AQ4" s="250">
        <v>1</v>
      </c>
      <c r="AR4" s="35">
        <v>1</v>
      </c>
      <c r="AS4" s="30" t="e">
        <f t="shared" si="15"/>
        <v>#N/A</v>
      </c>
      <c r="AT4" s="30" t="e">
        <f t="shared" si="16"/>
        <v>#N/A</v>
      </c>
      <c r="AU4" s="30" t="e">
        <f t="shared" si="17"/>
        <v>#N/A</v>
      </c>
      <c r="AV4" s="30" t="e">
        <f t="shared" si="18"/>
        <v>#N/A</v>
      </c>
      <c r="AW4" s="191">
        <f t="shared" si="19"/>
        <v>0</v>
      </c>
      <c r="AX4" s="30"/>
      <c r="AY4" s="20">
        <f t="shared" ref="AY4:AY68" si="23">IF(AZ4="","",AY3+1)</f>
        <v>2</v>
      </c>
      <c r="AZ4" s="313"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7" t="s">
        <v>742</v>
      </c>
      <c r="BQ4" s="23">
        <v>60000</v>
      </c>
      <c r="BR4" s="23" t="s">
        <v>58</v>
      </c>
      <c r="BS4" s="23" t="s">
        <v>339</v>
      </c>
      <c r="BT4" s="23"/>
      <c r="BU4" s="125">
        <f t="shared" si="20"/>
        <v>4</v>
      </c>
      <c r="BV4" s="20" t="str">
        <f t="shared" ref="BV4:BV16" si="24">IF(BW4=0,"",BW4)</f>
        <v>Piranha Warrior Catcher</v>
      </c>
      <c r="BW4" s="126" t="str">
        <f>HLOOKUP(I$21,CB$2:DF$23,4,FALSE)</f>
        <v>Piranha Warrior Catcher</v>
      </c>
      <c r="BX4" s="23">
        <f t="shared" si="21"/>
        <v>0</v>
      </c>
      <c r="BY4" s="23">
        <f t="shared" si="0"/>
        <v>2</v>
      </c>
      <c r="BZ4" s="23"/>
      <c r="CA4" s="24">
        <v>2</v>
      </c>
      <c r="CB4" s="313" t="s">
        <v>732</v>
      </c>
      <c r="CC4" s="321" t="s">
        <v>679</v>
      </c>
      <c r="CD4" s="313" t="s">
        <v>744</v>
      </c>
      <c r="CE4" s="313" t="s">
        <v>51</v>
      </c>
      <c r="CF4" s="313" t="s">
        <v>738</v>
      </c>
      <c r="CG4" s="315" t="s">
        <v>115</v>
      </c>
      <c r="CH4" s="313" t="s">
        <v>52</v>
      </c>
      <c r="CI4" s="315" t="s">
        <v>776</v>
      </c>
      <c r="CJ4" s="313" t="s">
        <v>745</v>
      </c>
      <c r="CK4" s="328" t="s">
        <v>1016</v>
      </c>
      <c r="CL4" s="315" t="s">
        <v>121</v>
      </c>
      <c r="CM4" s="315" t="s">
        <v>48</v>
      </c>
      <c r="CN4" s="339" t="s">
        <v>818</v>
      </c>
      <c r="CO4" s="313" t="s">
        <v>751</v>
      </c>
      <c r="CP4" s="321" t="s">
        <v>664</v>
      </c>
      <c r="CQ4" s="362" t="s">
        <v>1060</v>
      </c>
      <c r="CR4" s="313" t="s">
        <v>835</v>
      </c>
      <c r="CS4" s="313" t="s">
        <v>56</v>
      </c>
      <c r="CT4" s="313" t="s">
        <v>784</v>
      </c>
      <c r="CU4" s="313" t="s">
        <v>171</v>
      </c>
      <c r="CV4" s="315" t="s">
        <v>431</v>
      </c>
      <c r="CW4" s="339" t="s">
        <v>904</v>
      </c>
      <c r="CX4" s="339" t="s">
        <v>840</v>
      </c>
      <c r="CY4" s="339" t="s">
        <v>923</v>
      </c>
      <c r="CZ4" s="323" t="s">
        <v>688</v>
      </c>
      <c r="DA4" s="315" t="s">
        <v>44</v>
      </c>
      <c r="DB4" s="335" t="s">
        <v>499</v>
      </c>
      <c r="DC4" s="313" t="s">
        <v>758</v>
      </c>
      <c r="DD4" s="313" t="s">
        <v>783</v>
      </c>
      <c r="DE4" s="313" t="s">
        <v>773</v>
      </c>
      <c r="DF4" s="315"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c r="A5" s="4"/>
      <c r="B5" s="308">
        <v>3</v>
      </c>
      <c r="C5" s="280"/>
      <c r="D5" s="281" t="str">
        <f t="shared" si="1"/>
        <v/>
      </c>
      <c r="E5" s="8" t="str">
        <f t="shared" si="2"/>
        <v/>
      </c>
      <c r="F5" s="9" t="str">
        <f t="shared" si="3"/>
        <v/>
      </c>
      <c r="G5" s="10" t="str">
        <f t="shared" si="4"/>
        <v/>
      </c>
      <c r="H5" s="11" t="str">
        <f t="shared" si="5"/>
        <v/>
      </c>
      <c r="I5" s="185" t="str">
        <f t="shared" si="6"/>
        <v/>
      </c>
      <c r="J5" s="249" t="str">
        <f t="shared" si="22"/>
        <v/>
      </c>
      <c r="K5" s="279" t="str">
        <f t="shared" ref="K5:K18" si="25">IF(Z5="Star","n/a",IF(Z5&gt;=176,"6",IF(Z5&gt;=76,"5",IF(Z5&gt;=51,"4",IF(Z5&gt;=31,"3",IF(Z5&gt;=16,"2",IF(Z5&gt;=6,"1","")))))))</f>
        <v/>
      </c>
      <c r="L5" s="365"/>
      <c r="M5" s="366"/>
      <c r="N5" s="307"/>
      <c r="O5" s="307"/>
      <c r="P5" s="300"/>
      <c r="Q5" s="301"/>
      <c r="R5" s="302"/>
      <c r="S5" s="303"/>
      <c r="T5" s="290"/>
      <c r="U5" s="291"/>
      <c r="V5" s="290"/>
      <c r="W5" s="291"/>
      <c r="X5" s="305"/>
      <c r="Y5" s="293"/>
      <c r="Z5" s="186">
        <f t="shared" si="7"/>
        <v>0</v>
      </c>
      <c r="AA5" s="114">
        <f t="shared" si="8"/>
        <v>0</v>
      </c>
      <c r="AB5" s="294"/>
      <c r="AC5" s="295"/>
      <c r="AD5" s="253" t="str">
        <f t="shared" si="9"/>
        <v/>
      </c>
      <c r="AE5" s="253" t="str">
        <f t="shared" si="10"/>
        <v/>
      </c>
      <c r="AF5" s="253" t="str">
        <f t="shared" si="11"/>
        <v/>
      </c>
      <c r="AG5" s="253" t="str">
        <f t="shared" si="12"/>
        <v/>
      </c>
      <c r="AH5" s="253" t="str">
        <f t="shared" si="13"/>
        <v/>
      </c>
      <c r="AI5" s="253" t="str">
        <f t="shared" si="14"/>
        <v/>
      </c>
      <c r="AJ5" s="311"/>
      <c r="AK5" s="205"/>
      <c r="AL5" s="250">
        <v>1</v>
      </c>
      <c r="AM5" s="250">
        <v>1</v>
      </c>
      <c r="AN5" s="250">
        <v>1</v>
      </c>
      <c r="AO5" s="250">
        <v>1</v>
      </c>
      <c r="AP5" s="250">
        <v>1</v>
      </c>
      <c r="AQ5" s="250">
        <v>1</v>
      </c>
      <c r="AR5" s="35">
        <v>1</v>
      </c>
      <c r="AS5" s="30" t="e">
        <f t="shared" si="15"/>
        <v>#N/A</v>
      </c>
      <c r="AT5" s="30" t="e">
        <f t="shared" si="16"/>
        <v>#N/A</v>
      </c>
      <c r="AU5" s="30" t="e">
        <f t="shared" si="17"/>
        <v>#N/A</v>
      </c>
      <c r="AV5" s="30" t="e">
        <f t="shared" si="18"/>
        <v>#N/A</v>
      </c>
      <c r="AW5" s="191">
        <f t="shared" si="19"/>
        <v>0</v>
      </c>
      <c r="AX5" s="30"/>
      <c r="AY5" s="20">
        <f t="shared" si="23"/>
        <v>3</v>
      </c>
      <c r="AZ5" s="313"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7" t="s">
        <v>26</v>
      </c>
      <c r="BQ5" s="23">
        <v>70000</v>
      </c>
      <c r="BR5" s="23" t="s">
        <v>59</v>
      </c>
      <c r="BS5" s="23" t="s">
        <v>339</v>
      </c>
      <c r="BT5" s="23"/>
      <c r="BU5" s="125">
        <f t="shared" si="20"/>
        <v>5</v>
      </c>
      <c r="BV5" s="20" t="str">
        <f t="shared" si="24"/>
        <v>Koka Kalim Blitzer</v>
      </c>
      <c r="BW5" s="126" t="str">
        <f>HLOOKUP(I$21,CB$2:DF$23,5,FALSE)</f>
        <v>Koka Kalim Blitzer</v>
      </c>
      <c r="BX5" s="23">
        <f t="shared" si="21"/>
        <v>0</v>
      </c>
      <c r="BY5" s="23">
        <f t="shared" si="0"/>
        <v>4</v>
      </c>
      <c r="BZ5" s="23"/>
      <c r="CA5" s="24">
        <v>3</v>
      </c>
      <c r="CB5" s="313" t="s">
        <v>733</v>
      </c>
      <c r="CC5" s="321" t="s">
        <v>678</v>
      </c>
      <c r="CD5" s="313" t="s">
        <v>73</v>
      </c>
      <c r="CE5" s="313" t="s">
        <v>730</v>
      </c>
      <c r="CF5" s="328" t="s">
        <v>869</v>
      </c>
      <c r="CG5" s="313" t="s">
        <v>116</v>
      </c>
      <c r="CH5" s="313" t="s">
        <v>53</v>
      </c>
      <c r="CI5" s="313" t="s">
        <v>777</v>
      </c>
      <c r="CJ5" s="313" t="s">
        <v>119</v>
      </c>
      <c r="CK5" s="328" t="s">
        <v>1017</v>
      </c>
      <c r="CL5" s="315" t="s">
        <v>122</v>
      </c>
      <c r="CM5" s="315" t="s">
        <v>47</v>
      </c>
      <c r="CN5" s="339" t="s">
        <v>820</v>
      </c>
      <c r="CO5" s="313" t="s">
        <v>752</v>
      </c>
      <c r="CP5" s="321" t="s">
        <v>666</v>
      </c>
      <c r="CQ5" s="313" t="s">
        <v>754</v>
      </c>
      <c r="CR5" s="313" t="s">
        <v>759</v>
      </c>
      <c r="CS5" s="313" t="s">
        <v>170</v>
      </c>
      <c r="CT5" s="313" t="s">
        <v>785</v>
      </c>
      <c r="CU5" s="362" t="s">
        <v>1030</v>
      </c>
      <c r="CV5" s="315" t="s">
        <v>27</v>
      </c>
      <c r="CW5" s="339" t="s">
        <v>905</v>
      </c>
      <c r="CX5" s="339" t="s">
        <v>842</v>
      </c>
      <c r="CY5" s="339" t="s">
        <v>54</v>
      </c>
      <c r="CZ5" s="323" t="s">
        <v>689</v>
      </c>
      <c r="DA5" s="315" t="s">
        <v>45</v>
      </c>
      <c r="DB5" s="335" t="s">
        <v>500</v>
      </c>
      <c r="DC5" s="313" t="s">
        <v>757</v>
      </c>
      <c r="DD5" s="313" t="s">
        <v>781</v>
      </c>
      <c r="DE5" s="313" t="s">
        <v>138</v>
      </c>
      <c r="DF5" s="315"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c r="A6" s="4"/>
      <c r="B6" s="309">
        <v>4</v>
      </c>
      <c r="C6" s="280"/>
      <c r="D6" s="281" t="str">
        <f t="shared" si="1"/>
        <v/>
      </c>
      <c r="E6" s="8" t="str">
        <f t="shared" si="2"/>
        <v/>
      </c>
      <c r="F6" s="9" t="str">
        <f t="shared" si="3"/>
        <v/>
      </c>
      <c r="G6" s="10" t="str">
        <f t="shared" si="4"/>
        <v/>
      </c>
      <c r="H6" s="11" t="str">
        <f t="shared" si="5"/>
        <v/>
      </c>
      <c r="I6" s="185" t="str">
        <f t="shared" si="6"/>
        <v/>
      </c>
      <c r="J6" s="249" t="str">
        <f t="shared" si="22"/>
        <v/>
      </c>
      <c r="K6" s="279" t="str">
        <f t="shared" si="25"/>
        <v/>
      </c>
      <c r="L6" s="365"/>
      <c r="M6" s="366"/>
      <c r="N6" s="307"/>
      <c r="O6" s="307"/>
      <c r="P6" s="300"/>
      <c r="Q6" s="301"/>
      <c r="R6" s="302"/>
      <c r="S6" s="303"/>
      <c r="T6" s="290"/>
      <c r="U6" s="291"/>
      <c r="V6" s="290"/>
      <c r="W6" s="291"/>
      <c r="X6" s="305"/>
      <c r="Y6" s="293"/>
      <c r="Z6" s="186">
        <f t="shared" si="7"/>
        <v>0</v>
      </c>
      <c r="AA6" s="114">
        <f t="shared" si="8"/>
        <v>0</v>
      </c>
      <c r="AB6" s="294"/>
      <c r="AC6" s="295"/>
      <c r="AD6" s="253" t="str">
        <f t="shared" si="9"/>
        <v/>
      </c>
      <c r="AE6" s="253" t="str">
        <f t="shared" si="10"/>
        <v/>
      </c>
      <c r="AF6" s="253" t="str">
        <f t="shared" si="11"/>
        <v/>
      </c>
      <c r="AG6" s="253" t="str">
        <f t="shared" si="12"/>
        <v/>
      </c>
      <c r="AH6" s="253" t="str">
        <f t="shared" si="13"/>
        <v/>
      </c>
      <c r="AI6" s="253" t="str">
        <f t="shared" si="14"/>
        <v/>
      </c>
      <c r="AJ6" s="311"/>
      <c r="AK6" s="205"/>
      <c r="AL6" s="250">
        <v>1</v>
      </c>
      <c r="AM6" s="250">
        <v>1</v>
      </c>
      <c r="AN6" s="250">
        <v>1</v>
      </c>
      <c r="AO6" s="250">
        <v>1</v>
      </c>
      <c r="AP6" s="250">
        <v>1</v>
      </c>
      <c r="AQ6" s="250">
        <v>1</v>
      </c>
      <c r="AR6" s="35">
        <v>1</v>
      </c>
      <c r="AS6" s="30" t="e">
        <f t="shared" si="15"/>
        <v>#N/A</v>
      </c>
      <c r="AT6" s="30" t="e">
        <f t="shared" si="16"/>
        <v>#N/A</v>
      </c>
      <c r="AU6" s="30" t="e">
        <f t="shared" si="17"/>
        <v>#N/A</v>
      </c>
      <c r="AV6" s="30" t="e">
        <f t="shared" si="18"/>
        <v>#N/A</v>
      </c>
      <c r="AW6" s="191">
        <f t="shared" si="19"/>
        <v>0</v>
      </c>
      <c r="AX6" s="30"/>
      <c r="AY6" s="20">
        <f t="shared" si="23"/>
        <v>4</v>
      </c>
      <c r="AZ6" s="313"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8" t="s">
        <v>736</v>
      </c>
      <c r="BQ6" s="37">
        <v>70000</v>
      </c>
      <c r="BS6" s="23" t="s">
        <v>339</v>
      </c>
      <c r="BT6" s="23"/>
      <c r="BU6" s="125">
        <f t="shared" si="20"/>
        <v>6</v>
      </c>
      <c r="BV6" s="20" t="str">
        <f t="shared" si="24"/>
        <v xml:space="preserve">*Helmut Wulf </v>
      </c>
      <c r="BW6" s="126" t="str">
        <f>HLOOKUP(I$21,CB$2:DF$23,6,FALSE)</f>
        <v xml:space="preserve">*Helmut Wulf </v>
      </c>
      <c r="BX6" s="23">
        <f t="shared" si="21"/>
        <v>0</v>
      </c>
      <c r="BY6" s="23">
        <f t="shared" si="0"/>
        <v>1</v>
      </c>
      <c r="BZ6" s="23"/>
      <c r="CA6" s="24">
        <v>4</v>
      </c>
      <c r="CB6" s="313" t="s">
        <v>734</v>
      </c>
      <c r="CC6" s="33" t="s">
        <v>560</v>
      </c>
      <c r="CD6" s="33" t="s">
        <v>147</v>
      </c>
      <c r="CE6" s="313" t="s">
        <v>735</v>
      </c>
      <c r="CF6" s="313" t="s">
        <v>809</v>
      </c>
      <c r="CG6" s="315" t="s">
        <v>41</v>
      </c>
      <c r="CH6" s="313" t="s">
        <v>54</v>
      </c>
      <c r="CI6" s="313" t="s">
        <v>778</v>
      </c>
      <c r="CJ6" s="328" t="s">
        <v>867</v>
      </c>
      <c r="CK6" s="313" t="s">
        <v>747</v>
      </c>
      <c r="CL6" s="315" t="s">
        <v>123</v>
      </c>
      <c r="CM6" s="315" t="s">
        <v>49</v>
      </c>
      <c r="CN6" s="339" t="s">
        <v>821</v>
      </c>
      <c r="CO6" s="313" t="s">
        <v>451</v>
      </c>
      <c r="CP6" s="321" t="s">
        <v>668</v>
      </c>
      <c r="CQ6" s="313" t="s">
        <v>72</v>
      </c>
      <c r="CR6" s="313" t="s">
        <v>79</v>
      </c>
      <c r="CS6" s="313" t="s">
        <v>672</v>
      </c>
      <c r="CT6" s="313" t="s">
        <v>786</v>
      </c>
      <c r="CU6" s="21" t="s">
        <v>168</v>
      </c>
      <c r="CV6" s="315" t="s">
        <v>788</v>
      </c>
      <c r="CW6" s="340" t="s">
        <v>906</v>
      </c>
      <c r="CX6" s="340" t="s">
        <v>841</v>
      </c>
      <c r="CY6" s="340" t="s">
        <v>924</v>
      </c>
      <c r="CZ6" s="323" t="s">
        <v>690</v>
      </c>
      <c r="DA6" s="315" t="s">
        <v>169</v>
      </c>
      <c r="DB6" s="335" t="s">
        <v>72</v>
      </c>
      <c r="DC6" s="313" t="s">
        <v>759</v>
      </c>
      <c r="DD6" s="313" t="s">
        <v>782</v>
      </c>
      <c r="DE6" s="332" t="s">
        <v>591</v>
      </c>
      <c r="DF6" s="315"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c r="A7" s="4"/>
      <c r="B7" s="308">
        <v>5</v>
      </c>
      <c r="C7" s="280"/>
      <c r="D7" s="281" t="str">
        <f t="shared" si="1"/>
        <v/>
      </c>
      <c r="E7" s="8" t="str">
        <f t="shared" si="2"/>
        <v/>
      </c>
      <c r="F7" s="9" t="str">
        <f t="shared" si="3"/>
        <v/>
      </c>
      <c r="G7" s="10" t="str">
        <f t="shared" si="4"/>
        <v/>
      </c>
      <c r="H7" s="11" t="str">
        <f t="shared" si="5"/>
        <v/>
      </c>
      <c r="I7" s="185" t="str">
        <f t="shared" si="6"/>
        <v/>
      </c>
      <c r="J7" s="249" t="str">
        <f t="shared" si="22"/>
        <v/>
      </c>
      <c r="K7" s="279" t="str">
        <f t="shared" si="25"/>
        <v/>
      </c>
      <c r="L7" s="365"/>
      <c r="M7" s="366"/>
      <c r="N7" s="307"/>
      <c r="O7" s="307"/>
      <c r="P7" s="300"/>
      <c r="Q7" s="301"/>
      <c r="R7" s="302"/>
      <c r="S7" s="303"/>
      <c r="T7" s="290"/>
      <c r="U7" s="291"/>
      <c r="V7" s="290"/>
      <c r="W7" s="291"/>
      <c r="X7" s="305"/>
      <c r="Y7" s="293"/>
      <c r="Z7" s="186">
        <f t="shared" si="7"/>
        <v>0</v>
      </c>
      <c r="AA7" s="114">
        <f t="shared" si="8"/>
        <v>0</v>
      </c>
      <c r="AB7" s="294"/>
      <c r="AC7" s="295"/>
      <c r="AD7" s="253" t="str">
        <f t="shared" si="9"/>
        <v/>
      </c>
      <c r="AE7" s="253" t="str">
        <f t="shared" si="10"/>
        <v/>
      </c>
      <c r="AF7" s="253" t="str">
        <f t="shared" si="11"/>
        <v/>
      </c>
      <c r="AG7" s="253" t="str">
        <f t="shared" si="12"/>
        <v/>
      </c>
      <c r="AH7" s="253" t="str">
        <f t="shared" si="13"/>
        <v/>
      </c>
      <c r="AI7" s="253" t="str">
        <f t="shared" si="14"/>
        <v/>
      </c>
      <c r="AJ7" s="311"/>
      <c r="AK7" s="205"/>
      <c r="AL7" s="250">
        <v>1</v>
      </c>
      <c r="AM7" s="250">
        <v>1</v>
      </c>
      <c r="AN7" s="250">
        <v>1</v>
      </c>
      <c r="AO7" s="250">
        <v>1</v>
      </c>
      <c r="AP7" s="250">
        <v>1</v>
      </c>
      <c r="AQ7" s="250">
        <v>1</v>
      </c>
      <c r="AR7" s="35">
        <v>1</v>
      </c>
      <c r="AS7" s="30" t="e">
        <f t="shared" si="15"/>
        <v>#N/A</v>
      </c>
      <c r="AT7" s="30" t="e">
        <f t="shared" si="16"/>
        <v>#N/A</v>
      </c>
      <c r="AU7" s="30" t="e">
        <f t="shared" si="17"/>
        <v>#N/A</v>
      </c>
      <c r="AV7" s="30" t="e">
        <f t="shared" si="18"/>
        <v>#N/A</v>
      </c>
      <c r="AW7" s="191">
        <f t="shared" si="19"/>
        <v>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7" t="s">
        <v>28</v>
      </c>
      <c r="BQ7" s="23">
        <v>50000</v>
      </c>
      <c r="BR7" s="23" t="s">
        <v>60</v>
      </c>
      <c r="BS7" s="23" t="s">
        <v>339</v>
      </c>
      <c r="BT7" s="23"/>
      <c r="BU7" s="125">
        <f t="shared" si="20"/>
        <v>7</v>
      </c>
      <c r="BV7" s="20" t="str">
        <f t="shared" si="24"/>
        <v>*Willow Rosebark</v>
      </c>
      <c r="BW7" s="126" t="str">
        <f>HLOOKUP(I$21,CB$2:DF$23,7,FALSE)</f>
        <v>*Willow Rosebark</v>
      </c>
      <c r="BX7" s="23">
        <f t="shared" si="21"/>
        <v>0</v>
      </c>
      <c r="BY7" s="23">
        <f t="shared" si="0"/>
        <v>1</v>
      </c>
      <c r="BZ7" s="23"/>
      <c r="CA7" s="24">
        <v>5</v>
      </c>
      <c r="CB7" s="313" t="s">
        <v>138</v>
      </c>
      <c r="CC7" s="33" t="s">
        <v>570</v>
      </c>
      <c r="CD7" s="315" t="s">
        <v>597</v>
      </c>
      <c r="CE7" s="332" t="s">
        <v>100</v>
      </c>
      <c r="CF7" s="313" t="s">
        <v>810</v>
      </c>
      <c r="CG7" s="315" t="s">
        <v>42</v>
      </c>
      <c r="CH7" s="313" t="s">
        <v>172</v>
      </c>
      <c r="CI7" s="33" t="s">
        <v>560</v>
      </c>
      <c r="CJ7" s="313" t="s">
        <v>120</v>
      </c>
      <c r="CK7" s="362" t="s">
        <v>1029</v>
      </c>
      <c r="CL7" s="33" t="s">
        <v>560</v>
      </c>
      <c r="CM7" s="313" t="s">
        <v>70</v>
      </c>
      <c r="CN7" s="340" t="s">
        <v>834</v>
      </c>
      <c r="CO7" s="21" t="s">
        <v>568</v>
      </c>
      <c r="CP7" s="33" t="s">
        <v>147</v>
      </c>
      <c r="CQ7" s="313" t="s">
        <v>138</v>
      </c>
      <c r="CR7" s="313" t="s">
        <v>760</v>
      </c>
      <c r="CS7" s="313" t="s">
        <v>755</v>
      </c>
      <c r="CT7" s="328" t="s">
        <v>969</v>
      </c>
      <c r="CU7" s="33" t="s">
        <v>89</v>
      </c>
      <c r="CV7" s="315" t="s">
        <v>29</v>
      </c>
      <c r="CW7" s="339" t="s">
        <v>75</v>
      </c>
      <c r="CX7" s="339" t="s">
        <v>843</v>
      </c>
      <c r="CY7" s="315" t="s">
        <v>129</v>
      </c>
      <c r="CZ7" s="323" t="s">
        <v>691</v>
      </c>
      <c r="DA7" s="313" t="s">
        <v>75</v>
      </c>
      <c r="DB7" s="368" t="s">
        <v>138</v>
      </c>
      <c r="DC7" s="315" t="s">
        <v>764</v>
      </c>
      <c r="DD7" s="313" t="s">
        <v>771</v>
      </c>
      <c r="DE7" s="357" t="s">
        <v>946</v>
      </c>
      <c r="DF7" s="313"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c r="A8" s="4"/>
      <c r="B8" s="309">
        <v>6</v>
      </c>
      <c r="C8" s="280"/>
      <c r="D8" s="281" t="str">
        <f t="shared" si="1"/>
        <v/>
      </c>
      <c r="E8" s="8" t="str">
        <f t="shared" si="2"/>
        <v/>
      </c>
      <c r="F8" s="9" t="str">
        <f t="shared" si="3"/>
        <v/>
      </c>
      <c r="G8" s="10" t="str">
        <f t="shared" si="4"/>
        <v/>
      </c>
      <c r="H8" s="11" t="str">
        <f t="shared" si="5"/>
        <v/>
      </c>
      <c r="I8" s="185" t="str">
        <f t="shared" si="6"/>
        <v/>
      </c>
      <c r="J8" s="249" t="str">
        <f t="shared" si="22"/>
        <v/>
      </c>
      <c r="K8" s="279" t="str">
        <f t="shared" si="25"/>
        <v/>
      </c>
      <c r="L8" s="365"/>
      <c r="M8" s="366"/>
      <c r="N8" s="307"/>
      <c r="O8" s="307"/>
      <c r="P8" s="300"/>
      <c r="Q8" s="301"/>
      <c r="R8" s="302"/>
      <c r="S8" s="303"/>
      <c r="T8" s="290"/>
      <c r="U8" s="291"/>
      <c r="V8" s="290"/>
      <c r="W8" s="291"/>
      <c r="X8" s="305"/>
      <c r="Y8" s="293"/>
      <c r="Z8" s="186">
        <f t="shared" si="7"/>
        <v>0</v>
      </c>
      <c r="AA8" s="114">
        <f t="shared" si="8"/>
        <v>0</v>
      </c>
      <c r="AB8" s="294"/>
      <c r="AC8" s="295"/>
      <c r="AD8" s="253" t="str">
        <f t="shared" si="9"/>
        <v/>
      </c>
      <c r="AE8" s="253" t="str">
        <f t="shared" si="10"/>
        <v/>
      </c>
      <c r="AF8" s="253" t="str">
        <f t="shared" si="11"/>
        <v/>
      </c>
      <c r="AG8" s="253" t="str">
        <f t="shared" si="12"/>
        <v/>
      </c>
      <c r="AH8" s="253" t="str">
        <f t="shared" si="13"/>
        <v/>
      </c>
      <c r="AI8" s="253" t="str">
        <f t="shared" si="14"/>
        <v/>
      </c>
      <c r="AJ8" s="311"/>
      <c r="AK8" s="205"/>
      <c r="AL8" s="250">
        <v>1</v>
      </c>
      <c r="AM8" s="250">
        <v>1</v>
      </c>
      <c r="AN8" s="250">
        <v>1</v>
      </c>
      <c r="AO8" s="250">
        <v>1</v>
      </c>
      <c r="AP8" s="250">
        <v>1</v>
      </c>
      <c r="AQ8" s="250">
        <v>1</v>
      </c>
      <c r="AR8" s="35">
        <v>1</v>
      </c>
      <c r="AS8" s="30" t="e">
        <f t="shared" si="15"/>
        <v>#N/A</v>
      </c>
      <c r="AT8" s="30" t="e">
        <f t="shared" si="16"/>
        <v>#N/A</v>
      </c>
      <c r="AU8" s="30" t="e">
        <f t="shared" si="17"/>
        <v>#N/A</v>
      </c>
      <c r="AV8" s="30" t="e">
        <f t="shared" si="18"/>
        <v>#N/A</v>
      </c>
      <c r="AW8" s="191">
        <f t="shared" si="19"/>
        <v>0</v>
      </c>
      <c r="AX8" s="30"/>
      <c r="AY8" s="20">
        <f t="shared" si="23"/>
        <v>6</v>
      </c>
      <c r="AZ8" s="313"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7" t="s">
        <v>30</v>
      </c>
      <c r="BQ8" s="23">
        <v>50000</v>
      </c>
      <c r="BR8" s="23" t="s">
        <v>112</v>
      </c>
      <c r="BS8" s="23" t="s">
        <v>339</v>
      </c>
      <c r="BT8" s="23"/>
      <c r="BU8" s="125">
        <f t="shared" si="20"/>
        <v>8</v>
      </c>
      <c r="BV8" s="20" t="str">
        <f t="shared" si="24"/>
        <v>*Karla von Kill</v>
      </c>
      <c r="BW8" s="126" t="str">
        <f>HLOOKUP(I$21,CB$2:DF$23,8,FALSE)</f>
        <v>*Karla von Kill</v>
      </c>
      <c r="BX8" s="23">
        <f t="shared" si="21"/>
        <v>0</v>
      </c>
      <c r="BY8" s="23">
        <f t="shared" si="0"/>
        <v>1</v>
      </c>
      <c r="BZ8" s="23"/>
      <c r="CA8" s="24">
        <v>6</v>
      </c>
      <c r="CB8" s="313" t="s">
        <v>570</v>
      </c>
      <c r="CC8" s="362" t="s">
        <v>875</v>
      </c>
      <c r="CD8" s="362" t="s">
        <v>985</v>
      </c>
      <c r="CE8" s="21" t="s">
        <v>89</v>
      </c>
      <c r="CF8" s="315" t="s">
        <v>739</v>
      </c>
      <c r="CG8" s="328" t="s">
        <v>960</v>
      </c>
      <c r="CH8" s="315" t="s">
        <v>129</v>
      </c>
      <c r="CI8" s="328" t="s">
        <v>960</v>
      </c>
      <c r="CJ8" s="364" t="s">
        <v>868</v>
      </c>
      <c r="CK8" s="362" t="s">
        <v>1028</v>
      </c>
      <c r="CL8" s="328" t="s">
        <v>960</v>
      </c>
      <c r="CM8" s="313" t="s">
        <v>138</v>
      </c>
      <c r="CN8" s="313" t="s">
        <v>138</v>
      </c>
      <c r="CO8" s="21" t="s">
        <v>136</v>
      </c>
      <c r="CP8" s="362" t="s">
        <v>985</v>
      </c>
      <c r="CQ8" s="322" t="s">
        <v>140</v>
      </c>
      <c r="CR8" s="328" t="s">
        <v>982</v>
      </c>
      <c r="CS8" s="313" t="s">
        <v>673</v>
      </c>
      <c r="CT8" s="33" t="s">
        <v>147</v>
      </c>
      <c r="CU8" s="21" t="s">
        <v>90</v>
      </c>
      <c r="CV8" s="313" t="s">
        <v>71</v>
      </c>
      <c r="CW8" s="21" t="s">
        <v>516</v>
      </c>
      <c r="CX8" s="21" t="s">
        <v>168</v>
      </c>
      <c r="CY8" s="33" t="s">
        <v>131</v>
      </c>
      <c r="CZ8" s="33" t="s">
        <v>138</v>
      </c>
      <c r="DA8" s="21" t="s">
        <v>516</v>
      </c>
      <c r="DB8" s="368" t="s">
        <v>140</v>
      </c>
      <c r="DC8" s="21" t="s">
        <v>568</v>
      </c>
      <c r="DD8" s="21" t="s">
        <v>168</v>
      </c>
      <c r="DE8" s="21" t="s">
        <v>564</v>
      </c>
      <c r="DF8" s="328"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c r="A9" s="4"/>
      <c r="B9" s="308">
        <v>7</v>
      </c>
      <c r="C9" s="280"/>
      <c r="D9" s="281" t="str">
        <f t="shared" si="1"/>
        <v/>
      </c>
      <c r="E9" s="8" t="str">
        <f t="shared" si="2"/>
        <v/>
      </c>
      <c r="F9" s="9" t="str">
        <f t="shared" si="3"/>
        <v/>
      </c>
      <c r="G9" s="10" t="str">
        <f t="shared" si="4"/>
        <v/>
      </c>
      <c r="H9" s="11" t="str">
        <f t="shared" si="5"/>
        <v/>
      </c>
      <c r="I9" s="185" t="str">
        <f t="shared" si="6"/>
        <v/>
      </c>
      <c r="J9" s="249" t="str">
        <f t="shared" si="22"/>
        <v/>
      </c>
      <c r="K9" s="279" t="str">
        <f t="shared" si="25"/>
        <v/>
      </c>
      <c r="L9" s="365"/>
      <c r="M9" s="366"/>
      <c r="N9" s="307"/>
      <c r="O9" s="307"/>
      <c r="P9" s="300"/>
      <c r="Q9" s="301"/>
      <c r="R9" s="302"/>
      <c r="S9" s="303"/>
      <c r="T9" s="290"/>
      <c r="U9" s="291"/>
      <c r="V9" s="290"/>
      <c r="W9" s="291"/>
      <c r="X9" s="305"/>
      <c r="Y9" s="293"/>
      <c r="Z9" s="186">
        <f t="shared" si="7"/>
        <v>0</v>
      </c>
      <c r="AA9" s="114">
        <f t="shared" si="8"/>
        <v>0</v>
      </c>
      <c r="AB9" s="294"/>
      <c r="AC9" s="295"/>
      <c r="AD9" s="253" t="str">
        <f t="shared" si="9"/>
        <v/>
      </c>
      <c r="AE9" s="253" t="str">
        <f t="shared" si="10"/>
        <v/>
      </c>
      <c r="AF9" s="253" t="str">
        <f t="shared" si="11"/>
        <v/>
      </c>
      <c r="AG9" s="253" t="str">
        <f t="shared" si="12"/>
        <v/>
      </c>
      <c r="AH9" s="253" t="str">
        <f t="shared" si="13"/>
        <v/>
      </c>
      <c r="AI9" s="253" t="str">
        <f t="shared" si="14"/>
        <v/>
      </c>
      <c r="AJ9" s="311"/>
      <c r="AK9" s="205"/>
      <c r="AL9" s="250">
        <v>1</v>
      </c>
      <c r="AM9" s="250">
        <v>1</v>
      </c>
      <c r="AN9" s="250">
        <v>1</v>
      </c>
      <c r="AO9" s="250">
        <v>1</v>
      </c>
      <c r="AP9" s="250">
        <v>1</v>
      </c>
      <c r="AQ9" s="250">
        <v>1</v>
      </c>
      <c r="AR9" s="35">
        <v>1</v>
      </c>
      <c r="AS9" s="30" t="e">
        <f t="shared" si="15"/>
        <v>#N/A</v>
      </c>
      <c r="AT9" s="30" t="e">
        <f t="shared" si="16"/>
        <v>#N/A</v>
      </c>
      <c r="AU9" s="30" t="e">
        <f t="shared" si="17"/>
        <v>#N/A</v>
      </c>
      <c r="AV9" s="30" t="e">
        <f t="shared" si="18"/>
        <v>#N/A</v>
      </c>
      <c r="AW9" s="191">
        <f t="shared" si="19"/>
        <v>0</v>
      </c>
      <c r="AX9" s="30"/>
      <c r="AY9" s="20">
        <f t="shared" si="23"/>
        <v>7</v>
      </c>
      <c r="AZ9" s="313" t="s">
        <v>744</v>
      </c>
      <c r="BA9" s="38">
        <v>5</v>
      </c>
      <c r="BB9" s="38">
        <v>4</v>
      </c>
      <c r="BC9" s="38">
        <v>3</v>
      </c>
      <c r="BD9" s="38">
        <v>9</v>
      </c>
      <c r="BF9" s="37">
        <v>100000</v>
      </c>
      <c r="BG9" s="37" t="s">
        <v>175</v>
      </c>
      <c r="BH9" s="37">
        <v>20</v>
      </c>
      <c r="BI9" s="37">
        <v>30</v>
      </c>
      <c r="BJ9" s="37">
        <v>30</v>
      </c>
      <c r="BK9" s="37">
        <v>20</v>
      </c>
      <c r="BL9" s="37">
        <v>20</v>
      </c>
      <c r="BM9" s="37">
        <v>4</v>
      </c>
      <c r="BN9" s="37"/>
      <c r="BO9" s="24">
        <v>8</v>
      </c>
      <c r="BP9" s="317" t="s">
        <v>774</v>
      </c>
      <c r="BQ9" s="23">
        <v>50000</v>
      </c>
      <c r="BR9" s="23" t="s">
        <v>77</v>
      </c>
      <c r="BS9" s="23" t="s">
        <v>339</v>
      </c>
      <c r="BT9" s="23"/>
      <c r="BU9" s="125">
        <f t="shared" si="20"/>
        <v>9</v>
      </c>
      <c r="BV9" s="20" t="str">
        <f t="shared" si="24"/>
        <v>*Roxanna Darknail</v>
      </c>
      <c r="BW9" s="126" t="str">
        <f>HLOOKUP(I$21,CB$2:DF$23,9,FALSE)</f>
        <v>*Roxanna Darknail</v>
      </c>
      <c r="BX9" s="23">
        <f t="shared" si="21"/>
        <v>0</v>
      </c>
      <c r="BY9" s="23">
        <f t="shared" si="0"/>
        <v>1</v>
      </c>
      <c r="BZ9" s="23"/>
      <c r="CA9" s="24">
        <v>7</v>
      </c>
      <c r="CB9" s="362" t="s">
        <v>875</v>
      </c>
      <c r="CC9" s="313" t="s">
        <v>103</v>
      </c>
      <c r="CD9" s="362" t="s">
        <v>949</v>
      </c>
      <c r="CE9" s="33" t="s">
        <v>167</v>
      </c>
      <c r="CF9" s="315" t="s">
        <v>740</v>
      </c>
      <c r="CG9" s="328" t="s">
        <v>964</v>
      </c>
      <c r="CH9" s="33" t="s">
        <v>131</v>
      </c>
      <c r="CI9" s="328" t="s">
        <v>964</v>
      </c>
      <c r="CJ9" s="313" t="s">
        <v>118</v>
      </c>
      <c r="CK9" s="362" t="s">
        <v>1030</v>
      </c>
      <c r="CL9" s="356" t="s">
        <v>871</v>
      </c>
      <c r="CM9" s="313" t="s">
        <v>151</v>
      </c>
      <c r="CN9" s="342" t="s">
        <v>822</v>
      </c>
      <c r="CO9" s="362" t="s">
        <v>975</v>
      </c>
      <c r="CP9" s="328" t="s">
        <v>952</v>
      </c>
      <c r="CQ9" s="362" t="s">
        <v>1061</v>
      </c>
      <c r="CR9" s="328" t="s">
        <v>980</v>
      </c>
      <c r="CS9" s="21" t="s">
        <v>131</v>
      </c>
      <c r="CT9" s="362" t="s">
        <v>597</v>
      </c>
      <c r="CU9" s="21" t="s">
        <v>546</v>
      </c>
      <c r="CV9" s="21" t="s">
        <v>168</v>
      </c>
      <c r="CW9" s="362" t="s">
        <v>877</v>
      </c>
      <c r="CX9" s="322" t="s">
        <v>160</v>
      </c>
      <c r="CY9" s="21" t="s">
        <v>133</v>
      </c>
      <c r="CZ9" s="323" t="s">
        <v>692</v>
      </c>
      <c r="DA9" s="362" t="s">
        <v>877</v>
      </c>
      <c r="DB9" s="21" t="s">
        <v>512</v>
      </c>
      <c r="DC9" s="328" t="s">
        <v>982</v>
      </c>
      <c r="DD9" s="21" t="s">
        <v>516</v>
      </c>
      <c r="DE9" s="332"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c r="A10" s="4"/>
      <c r="B10" s="309">
        <v>8</v>
      </c>
      <c r="C10" s="280"/>
      <c r="D10" s="281" t="str">
        <f t="shared" si="1"/>
        <v/>
      </c>
      <c r="E10" s="8" t="str">
        <f t="shared" si="2"/>
        <v/>
      </c>
      <c r="F10" s="9" t="str">
        <f t="shared" si="3"/>
        <v/>
      </c>
      <c r="G10" s="10" t="str">
        <f t="shared" si="4"/>
        <v/>
      </c>
      <c r="H10" s="11" t="str">
        <f t="shared" si="5"/>
        <v/>
      </c>
      <c r="I10" s="185" t="str">
        <f t="shared" si="6"/>
        <v/>
      </c>
      <c r="J10" s="249" t="str">
        <f t="shared" si="22"/>
        <v/>
      </c>
      <c r="K10" s="279" t="str">
        <f t="shared" si="25"/>
        <v/>
      </c>
      <c r="L10" s="365"/>
      <c r="M10" s="366"/>
      <c r="N10" s="307"/>
      <c r="O10" s="307"/>
      <c r="P10" s="300"/>
      <c r="Q10" s="301"/>
      <c r="R10" s="302"/>
      <c r="S10" s="303"/>
      <c r="T10" s="290"/>
      <c r="U10" s="291"/>
      <c r="V10" s="290"/>
      <c r="W10" s="291"/>
      <c r="X10" s="305"/>
      <c r="Y10" s="293"/>
      <c r="Z10" s="186">
        <f t="shared" si="7"/>
        <v>0</v>
      </c>
      <c r="AA10" s="114">
        <f t="shared" si="8"/>
        <v>0</v>
      </c>
      <c r="AB10" s="294"/>
      <c r="AC10" s="295"/>
      <c r="AD10" s="253" t="str">
        <f t="shared" si="9"/>
        <v/>
      </c>
      <c r="AE10" s="253" t="str">
        <f t="shared" si="10"/>
        <v/>
      </c>
      <c r="AF10" s="253" t="str">
        <f t="shared" si="11"/>
        <v/>
      </c>
      <c r="AG10" s="253" t="str">
        <f t="shared" si="12"/>
        <v/>
      </c>
      <c r="AH10" s="253" t="str">
        <f t="shared" si="13"/>
        <v/>
      </c>
      <c r="AI10" s="253" t="str">
        <f t="shared" si="14"/>
        <v/>
      </c>
      <c r="AJ10" s="311"/>
      <c r="AK10" s="205"/>
      <c r="AL10" s="250">
        <v>1</v>
      </c>
      <c r="AM10" s="250">
        <v>1</v>
      </c>
      <c r="AN10" s="250">
        <v>1</v>
      </c>
      <c r="AO10" s="250">
        <v>1</v>
      </c>
      <c r="AP10" s="250">
        <v>1</v>
      </c>
      <c r="AQ10" s="250">
        <v>1</v>
      </c>
      <c r="AR10" s="35">
        <v>1</v>
      </c>
      <c r="AS10" s="30" t="e">
        <f t="shared" si="15"/>
        <v>#N/A</v>
      </c>
      <c r="AT10" s="30" t="e">
        <f t="shared" si="16"/>
        <v>#N/A</v>
      </c>
      <c r="AU10" s="30" t="e">
        <f t="shared" si="17"/>
        <v>#N/A</v>
      </c>
      <c r="AV10" s="30" t="e">
        <f t="shared" si="18"/>
        <v>#N/A</v>
      </c>
      <c r="AW10" s="191">
        <f t="shared" si="19"/>
        <v>0</v>
      </c>
      <c r="AX10" s="30"/>
      <c r="AY10" s="20">
        <f t="shared" si="23"/>
        <v>8</v>
      </c>
      <c r="AZ10" s="313"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7" t="s">
        <v>23</v>
      </c>
      <c r="BQ10" s="23">
        <v>60000</v>
      </c>
      <c r="BR10" s="23" t="s">
        <v>61</v>
      </c>
      <c r="BS10" s="23" t="s">
        <v>339</v>
      </c>
      <c r="BT10" s="23"/>
      <c r="BU10" s="125">
        <f>IF(BV10="","",BU9+1)</f>
        <v>10</v>
      </c>
      <c r="BV10" s="20" t="str">
        <f t="shared" si="24"/>
        <v>*Zara the Slayer</v>
      </c>
      <c r="BW10" s="126" t="str">
        <f>HLOOKUP(I$21,CB$2:DF$23,10,FALSE)</f>
        <v>*Zara the Slayer</v>
      </c>
      <c r="BX10" s="23">
        <f t="shared" si="21"/>
        <v>0</v>
      </c>
      <c r="BY10" s="23">
        <f t="shared" si="0"/>
        <v>1</v>
      </c>
      <c r="BZ10" s="23"/>
      <c r="CA10" s="24">
        <v>8</v>
      </c>
      <c r="CB10" s="313" t="s">
        <v>567</v>
      </c>
      <c r="CC10" s="21" t="s">
        <v>105</v>
      </c>
      <c r="CD10" s="328" t="s">
        <v>792</v>
      </c>
      <c r="CE10" s="315" t="s">
        <v>99</v>
      </c>
      <c r="CF10" s="315" t="s">
        <v>741</v>
      </c>
      <c r="CG10" s="328" t="s">
        <v>962</v>
      </c>
      <c r="CH10" s="21" t="s">
        <v>133</v>
      </c>
      <c r="CI10" s="328" t="s">
        <v>962</v>
      </c>
      <c r="CJ10" s="313" t="s">
        <v>432</v>
      </c>
      <c r="CK10" s="313" t="s">
        <v>151</v>
      </c>
      <c r="CL10" s="44" t="s">
        <v>569</v>
      </c>
      <c r="CM10" s="362" t="s">
        <v>875</v>
      </c>
      <c r="CN10" s="33" t="s">
        <v>151</v>
      </c>
      <c r="CO10" s="21" t="s">
        <v>562</v>
      </c>
      <c r="CP10" s="315" t="s">
        <v>947</v>
      </c>
      <c r="CQ10" s="362" t="s">
        <v>1062</v>
      </c>
      <c r="CR10" s="21" t="s">
        <v>136</v>
      </c>
      <c r="CS10" s="313" t="s">
        <v>138</v>
      </c>
      <c r="CT10" s="362" t="s">
        <v>985</v>
      </c>
      <c r="CU10" s="322" t="s">
        <v>490</v>
      </c>
      <c r="CV10" s="322" t="s">
        <v>160</v>
      </c>
      <c r="CW10" s="33" t="s">
        <v>158</v>
      </c>
      <c r="CX10" s="315" t="s">
        <v>90</v>
      </c>
      <c r="CY10" s="342" t="s">
        <v>922</v>
      </c>
      <c r="CZ10" s="33" t="s">
        <v>103</v>
      </c>
      <c r="DA10" s="332" t="s">
        <v>158</v>
      </c>
      <c r="DB10" s="328" t="s">
        <v>954</v>
      </c>
      <c r="DC10" s="328" t="s">
        <v>980</v>
      </c>
      <c r="DD10" s="362" t="s">
        <v>877</v>
      </c>
      <c r="DE10" s="328" t="s">
        <v>984</v>
      </c>
      <c r="DF10" s="313"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c r="A11" s="4"/>
      <c r="B11" s="308">
        <v>9</v>
      </c>
      <c r="C11" s="280"/>
      <c r="D11" s="281" t="str">
        <f t="shared" si="1"/>
        <v/>
      </c>
      <c r="E11" s="8" t="str">
        <f t="shared" si="2"/>
        <v/>
      </c>
      <c r="F11" s="9" t="str">
        <f t="shared" si="3"/>
        <v/>
      </c>
      <c r="G11" s="10" t="str">
        <f t="shared" si="4"/>
        <v/>
      </c>
      <c r="H11" s="11" t="str">
        <f t="shared" si="5"/>
        <v/>
      </c>
      <c r="I11" s="185" t="str">
        <f t="shared" si="6"/>
        <v/>
      </c>
      <c r="J11" s="249" t="str">
        <f t="shared" si="22"/>
        <v/>
      </c>
      <c r="K11" s="279" t="str">
        <f t="shared" si="25"/>
        <v/>
      </c>
      <c r="L11" s="365"/>
      <c r="M11" s="366"/>
      <c r="N11" s="307"/>
      <c r="O11" s="307"/>
      <c r="P11" s="300"/>
      <c r="Q11" s="301"/>
      <c r="R11" s="302"/>
      <c r="S11" s="303"/>
      <c r="T11" s="290"/>
      <c r="U11" s="291"/>
      <c r="V11" s="290"/>
      <c r="W11" s="291"/>
      <c r="X11" s="305"/>
      <c r="Y11" s="293"/>
      <c r="Z11" s="186">
        <f t="shared" si="7"/>
        <v>0</v>
      </c>
      <c r="AA11" s="114">
        <f t="shared" si="8"/>
        <v>0</v>
      </c>
      <c r="AB11" s="294"/>
      <c r="AC11" s="295"/>
      <c r="AD11" s="253" t="str">
        <f t="shared" si="9"/>
        <v/>
      </c>
      <c r="AE11" s="253" t="str">
        <f t="shared" si="10"/>
        <v/>
      </c>
      <c r="AF11" s="253" t="str">
        <f t="shared" si="11"/>
        <v/>
      </c>
      <c r="AG11" s="253" t="str">
        <f t="shared" si="12"/>
        <v/>
      </c>
      <c r="AH11" s="253" t="str">
        <f t="shared" si="13"/>
        <v/>
      </c>
      <c r="AI11" s="253" t="str">
        <f t="shared" si="14"/>
        <v/>
      </c>
      <c r="AJ11" s="311"/>
      <c r="AK11" s="205"/>
      <c r="AL11" s="250">
        <v>1</v>
      </c>
      <c r="AM11" s="250">
        <v>1</v>
      </c>
      <c r="AN11" s="250">
        <v>1</v>
      </c>
      <c r="AO11" s="250">
        <v>1</v>
      </c>
      <c r="AP11" s="250">
        <v>1</v>
      </c>
      <c r="AQ11" s="250">
        <v>1</v>
      </c>
      <c r="AR11" s="35">
        <v>1</v>
      </c>
      <c r="AS11" s="30" t="e">
        <f t="shared" si="15"/>
        <v>#N/A</v>
      </c>
      <c r="AT11" s="30" t="e">
        <f t="shared" si="16"/>
        <v>#N/A</v>
      </c>
      <c r="AU11" s="30" t="e">
        <f t="shared" si="17"/>
        <v>#N/A</v>
      </c>
      <c r="AV11" s="30" t="e">
        <f t="shared" si="18"/>
        <v>#N/A</v>
      </c>
      <c r="AW11" s="191">
        <f t="shared" si="19"/>
        <v>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7" t="s">
        <v>31</v>
      </c>
      <c r="BQ11" s="23">
        <v>60000</v>
      </c>
      <c r="BR11" s="23" t="s">
        <v>111</v>
      </c>
      <c r="BS11" s="23" t="s">
        <v>339</v>
      </c>
      <c r="BT11" s="23"/>
      <c r="BU11" s="125">
        <f t="shared" si="20"/>
        <v>11</v>
      </c>
      <c r="BV11" s="20" t="str">
        <f t="shared" si="24"/>
        <v>*Zolcath the Zoat</v>
      </c>
      <c r="BW11" s="126" t="str">
        <f>HLOOKUP(I$21,CB$2:DF$23,11,FALSE)</f>
        <v>*Zolcath the Zoat</v>
      </c>
      <c r="BX11" s="23">
        <f t="shared" si="21"/>
        <v>0</v>
      </c>
      <c r="BY11" s="23">
        <f t="shared" si="0"/>
        <v>1</v>
      </c>
      <c r="BZ11" s="23"/>
      <c r="CA11" s="24">
        <v>9</v>
      </c>
      <c r="CB11" s="21" t="s">
        <v>105</v>
      </c>
      <c r="CC11" s="315" t="s">
        <v>104</v>
      </c>
      <c r="CD11" s="328" t="s">
        <v>954</v>
      </c>
      <c r="CE11" s="332" t="s">
        <v>101</v>
      </c>
      <c r="CF11" s="21" t="s">
        <v>168</v>
      </c>
      <c r="CG11" s="313" t="s">
        <v>132</v>
      </c>
      <c r="CH11" s="315" t="s">
        <v>102</v>
      </c>
      <c r="CI11" s="313" t="s">
        <v>132</v>
      </c>
      <c r="CJ11" s="21" t="s">
        <v>168</v>
      </c>
      <c r="CK11" s="313" t="s">
        <v>570</v>
      </c>
      <c r="CL11" s="313" t="s">
        <v>132</v>
      </c>
      <c r="CM11" s="313" t="s">
        <v>103</v>
      </c>
      <c r="CN11" s="362" t="s">
        <v>875</v>
      </c>
      <c r="CO11" s="362" t="s">
        <v>978</v>
      </c>
      <c r="CP11" s="315" t="s">
        <v>99</v>
      </c>
      <c r="CQ11" s="21" t="s">
        <v>512</v>
      </c>
      <c r="CR11" s="328" t="s">
        <v>946</v>
      </c>
      <c r="CS11" s="362" t="s">
        <v>875</v>
      </c>
      <c r="CT11" s="362" t="s">
        <v>949</v>
      </c>
      <c r="CU11" s="315" t="s">
        <v>93</v>
      </c>
      <c r="CV11" s="315" t="s">
        <v>90</v>
      </c>
      <c r="CW11" s="357" t="s">
        <v>873</v>
      </c>
      <c r="CX11" s="342" t="s">
        <v>844</v>
      </c>
      <c r="CY11" s="315" t="s">
        <v>102</v>
      </c>
      <c r="CZ11" s="323" t="s">
        <v>693</v>
      </c>
      <c r="DA11" s="357" t="s">
        <v>873</v>
      </c>
      <c r="DB11" s="21" t="s">
        <v>513</v>
      </c>
      <c r="DC11" s="21" t="s">
        <v>136</v>
      </c>
      <c r="DD11" s="33" t="s">
        <v>89</v>
      </c>
      <c r="DE11" s="315" t="s">
        <v>971</v>
      </c>
      <c r="DF11" s="357"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c r="A12" s="4"/>
      <c r="B12" s="309">
        <v>10</v>
      </c>
      <c r="C12" s="280"/>
      <c r="D12" s="281" t="str">
        <f t="shared" si="1"/>
        <v/>
      </c>
      <c r="E12" s="8" t="str">
        <f t="shared" si="2"/>
        <v/>
      </c>
      <c r="F12" s="9" t="str">
        <f t="shared" si="3"/>
        <v/>
      </c>
      <c r="G12" s="10" t="str">
        <f t="shared" si="4"/>
        <v/>
      </c>
      <c r="H12" s="11" t="str">
        <f t="shared" si="5"/>
        <v/>
      </c>
      <c r="I12" s="185" t="str">
        <f t="shared" si="6"/>
        <v/>
      </c>
      <c r="J12" s="249" t="str">
        <f t="shared" si="22"/>
        <v/>
      </c>
      <c r="K12" s="279" t="str">
        <f t="shared" si="25"/>
        <v/>
      </c>
      <c r="L12" s="365"/>
      <c r="M12" s="366"/>
      <c r="N12" s="307"/>
      <c r="O12" s="307"/>
      <c r="P12" s="300"/>
      <c r="Q12" s="301"/>
      <c r="R12" s="302"/>
      <c r="S12" s="303"/>
      <c r="T12" s="290"/>
      <c r="U12" s="291"/>
      <c r="V12" s="290"/>
      <c r="W12" s="291"/>
      <c r="X12" s="305"/>
      <c r="Y12" s="293"/>
      <c r="Z12" s="186">
        <f t="shared" si="7"/>
        <v>0</v>
      </c>
      <c r="AA12" s="114">
        <f t="shared" si="8"/>
        <v>0</v>
      </c>
      <c r="AB12" s="294"/>
      <c r="AC12" s="295"/>
      <c r="AD12" s="253" t="str">
        <f t="shared" si="9"/>
        <v/>
      </c>
      <c r="AE12" s="253" t="str">
        <f t="shared" si="10"/>
        <v/>
      </c>
      <c r="AF12" s="253" t="str">
        <f t="shared" si="11"/>
        <v/>
      </c>
      <c r="AG12" s="253" t="str">
        <f t="shared" si="12"/>
        <v/>
      </c>
      <c r="AH12" s="253" t="str">
        <f t="shared" si="13"/>
        <v/>
      </c>
      <c r="AI12" s="253" t="str">
        <f t="shared" si="14"/>
        <v/>
      </c>
      <c r="AJ12" s="311"/>
      <c r="AK12" s="205"/>
      <c r="AL12" s="250">
        <v>1</v>
      </c>
      <c r="AM12" s="250">
        <v>1</v>
      </c>
      <c r="AN12" s="250">
        <v>1</v>
      </c>
      <c r="AO12" s="250">
        <v>1</v>
      </c>
      <c r="AP12" s="250">
        <v>1</v>
      </c>
      <c r="AQ12" s="250">
        <v>1</v>
      </c>
      <c r="AR12" s="35">
        <v>1</v>
      </c>
      <c r="AS12" s="30" t="e">
        <f t="shared" si="15"/>
        <v>#N/A</v>
      </c>
      <c r="AT12" s="30" t="e">
        <f t="shared" si="16"/>
        <v>#N/A</v>
      </c>
      <c r="AU12" s="30" t="e">
        <f t="shared" si="17"/>
        <v>#N/A</v>
      </c>
      <c r="AV12" s="30" t="e">
        <f t="shared" si="18"/>
        <v>#N/A</v>
      </c>
      <c r="AW12" s="191">
        <f t="shared" si="19"/>
        <v>0</v>
      </c>
      <c r="AX12" s="30"/>
      <c r="AY12" s="20">
        <f t="shared" si="23"/>
        <v>10</v>
      </c>
      <c r="AZ12" s="313"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7" t="s">
        <v>19</v>
      </c>
      <c r="BQ12" s="23">
        <v>50000</v>
      </c>
      <c r="BR12" s="23" t="s">
        <v>62</v>
      </c>
      <c r="BS12" s="23" t="s">
        <v>339</v>
      </c>
      <c r="BT12" s="23"/>
      <c r="BU12" s="125">
        <f t="shared" si="20"/>
        <v>12</v>
      </c>
      <c r="BV12" s="20" t="str">
        <f t="shared" si="24"/>
        <v>*Bertha Bigfist</v>
      </c>
      <c r="BW12" s="126" t="str">
        <f>HLOOKUP(I$21,CB$2:DF$23,12,FALSE)</f>
        <v>*Bertha Bigfist</v>
      </c>
      <c r="BX12" s="23">
        <f t="shared" si="21"/>
        <v>0</v>
      </c>
      <c r="BY12" s="23">
        <f t="shared" si="0"/>
        <v>1</v>
      </c>
      <c r="BZ12" s="23"/>
      <c r="CA12" s="24">
        <v>10</v>
      </c>
      <c r="CB12" s="362" t="s">
        <v>1050</v>
      </c>
      <c r="CC12" s="315" t="s">
        <v>93</v>
      </c>
      <c r="CD12" s="328" t="s">
        <v>952</v>
      </c>
      <c r="CE12" s="315" t="s">
        <v>93</v>
      </c>
      <c r="CF12" s="21" t="s">
        <v>100</v>
      </c>
      <c r="CG12" s="315" t="s">
        <v>96</v>
      </c>
      <c r="CH12" s="33" t="s">
        <v>105</v>
      </c>
      <c r="CI12" s="315" t="s">
        <v>98</v>
      </c>
      <c r="CJ12" s="21" t="s">
        <v>91</v>
      </c>
      <c r="CK12" s="362" t="s">
        <v>1031</v>
      </c>
      <c r="CL12" s="315" t="s">
        <v>98</v>
      </c>
      <c r="CM12" s="328" t="s">
        <v>945</v>
      </c>
      <c r="CN12" s="313" t="s">
        <v>103</v>
      </c>
      <c r="CO12" s="21" t="s">
        <v>563</v>
      </c>
      <c r="CP12" s="315" t="s">
        <v>93</v>
      </c>
      <c r="CQ12" s="21" t="s">
        <v>513</v>
      </c>
      <c r="CR12" s="21" t="s">
        <v>564</v>
      </c>
      <c r="CS12" s="332" t="s">
        <v>163</v>
      </c>
      <c r="CT12" s="328" t="s">
        <v>792</v>
      </c>
      <c r="CU12" s="313" t="s">
        <v>768</v>
      </c>
      <c r="CV12" s="315" t="s">
        <v>881</v>
      </c>
      <c r="CW12" s="315" t="s">
        <v>88</v>
      </c>
      <c r="CX12" s="315" t="s">
        <v>881</v>
      </c>
      <c r="CY12" s="33" t="s">
        <v>105</v>
      </c>
      <c r="CZ12" s="21" t="s">
        <v>104</v>
      </c>
      <c r="DA12" s="315" t="s">
        <v>88</v>
      </c>
      <c r="DB12" s="368" t="s">
        <v>514</v>
      </c>
      <c r="DC12" s="328" t="s">
        <v>975</v>
      </c>
      <c r="DD12" s="332" t="s">
        <v>158</v>
      </c>
      <c r="DE12" s="315" t="s">
        <v>93</v>
      </c>
      <c r="DF12" s="313"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c r="A13" s="4"/>
      <c r="B13" s="308">
        <v>11</v>
      </c>
      <c r="C13" s="280"/>
      <c r="D13" s="281" t="str">
        <f t="shared" si="1"/>
        <v/>
      </c>
      <c r="E13" s="8" t="str">
        <f t="shared" si="2"/>
        <v/>
      </c>
      <c r="F13" s="9" t="str">
        <f t="shared" si="3"/>
        <v/>
      </c>
      <c r="G13" s="10" t="str">
        <f t="shared" si="4"/>
        <v/>
      </c>
      <c r="H13" s="11" t="str">
        <f t="shared" si="5"/>
        <v/>
      </c>
      <c r="I13" s="185" t="str">
        <f t="shared" si="6"/>
        <v/>
      </c>
      <c r="J13" s="249" t="str">
        <f t="shared" si="22"/>
        <v/>
      </c>
      <c r="K13" s="279" t="str">
        <f t="shared" si="25"/>
        <v/>
      </c>
      <c r="L13" s="365"/>
      <c r="M13" s="366"/>
      <c r="N13" s="307"/>
      <c r="O13" s="307"/>
      <c r="P13" s="300"/>
      <c r="Q13" s="301"/>
      <c r="R13" s="302"/>
      <c r="S13" s="303"/>
      <c r="T13" s="290"/>
      <c r="U13" s="291"/>
      <c r="V13" s="290"/>
      <c r="W13" s="291"/>
      <c r="X13" s="305"/>
      <c r="Y13" s="293"/>
      <c r="Z13" s="186">
        <f t="shared" si="7"/>
        <v>0</v>
      </c>
      <c r="AA13" s="114">
        <f t="shared" si="8"/>
        <v>0</v>
      </c>
      <c r="AB13" s="294"/>
      <c r="AC13" s="295"/>
      <c r="AD13" s="253" t="str">
        <f t="shared" si="9"/>
        <v/>
      </c>
      <c r="AE13" s="253" t="str">
        <f t="shared" si="10"/>
        <v/>
      </c>
      <c r="AF13" s="253" t="str">
        <f t="shared" si="11"/>
        <v/>
      </c>
      <c r="AG13" s="253" t="str">
        <f t="shared" si="12"/>
        <v/>
      </c>
      <c r="AH13" s="253" t="str">
        <f t="shared" si="13"/>
        <v/>
      </c>
      <c r="AI13" s="253" t="str">
        <f t="shared" si="14"/>
        <v/>
      </c>
      <c r="AJ13" s="311"/>
      <c r="AK13" s="205"/>
      <c r="AL13" s="250">
        <v>1</v>
      </c>
      <c r="AM13" s="250">
        <v>1</v>
      </c>
      <c r="AN13" s="250">
        <v>1</v>
      </c>
      <c r="AO13" s="250">
        <v>1</v>
      </c>
      <c r="AP13" s="250">
        <v>1</v>
      </c>
      <c r="AQ13" s="250">
        <v>1</v>
      </c>
      <c r="AR13" s="35">
        <v>1</v>
      </c>
      <c r="AS13" s="30" t="e">
        <f t="shared" si="15"/>
        <v>#N/A</v>
      </c>
      <c r="AT13" s="30" t="e">
        <f t="shared" si="16"/>
        <v>#N/A</v>
      </c>
      <c r="AU13" s="30" t="e">
        <f t="shared" si="17"/>
        <v>#N/A</v>
      </c>
      <c r="AV13" s="30" t="e">
        <f t="shared" si="18"/>
        <v>#N/A</v>
      </c>
      <c r="AW13" s="191">
        <f t="shared" si="19"/>
        <v>0</v>
      </c>
      <c r="AX13" s="30"/>
      <c r="AY13" s="20">
        <f t="shared" si="23"/>
        <v>11</v>
      </c>
      <c r="AZ13" s="313"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7" t="s">
        <v>32</v>
      </c>
      <c r="BQ13" s="23">
        <v>50000</v>
      </c>
      <c r="BR13" s="23" t="s">
        <v>63</v>
      </c>
      <c r="BS13" s="23" t="s">
        <v>339</v>
      </c>
      <c r="BT13" s="23"/>
      <c r="BU13" s="125">
        <f t="shared" ref="BU13:BU22" si="26">IF(BV13="","",BU12+1)</f>
        <v>13</v>
      </c>
      <c r="BV13" s="20" t="str">
        <f t="shared" si="24"/>
        <v>*Glotl Stop</v>
      </c>
      <c r="BW13" s="126" t="str">
        <f>HLOOKUP(I$21,CB$2:DG$23,13,FALSE)</f>
        <v>*Glotl Stop</v>
      </c>
      <c r="BX13" s="23">
        <f t="shared" si="21"/>
        <v>0</v>
      </c>
      <c r="BY13" s="23">
        <f t="shared" si="0"/>
        <v>1</v>
      </c>
      <c r="BZ13" s="23"/>
      <c r="CA13" s="24">
        <v>11</v>
      </c>
      <c r="CB13" s="21" t="s">
        <v>546</v>
      </c>
      <c r="CC13" s="321" t="s">
        <v>680</v>
      </c>
      <c r="CD13" s="33" t="s">
        <v>490</v>
      </c>
      <c r="CE13" s="313" t="s">
        <v>531</v>
      </c>
      <c r="CF13" s="33" t="s">
        <v>160</v>
      </c>
      <c r="CG13" s="44" t="s">
        <v>563</v>
      </c>
      <c r="CH13" s="315" t="s">
        <v>93</v>
      </c>
      <c r="CI13" s="315" t="s">
        <v>143</v>
      </c>
      <c r="CJ13" s="21" t="s">
        <v>89</v>
      </c>
      <c r="CK13" s="362" t="s">
        <v>875</v>
      </c>
      <c r="CL13" s="33" t="s">
        <v>105</v>
      </c>
      <c r="CM13" s="21" t="s">
        <v>105</v>
      </c>
      <c r="CN13" s="328" t="s">
        <v>945</v>
      </c>
      <c r="CO13" s="21" t="s">
        <v>156</v>
      </c>
      <c r="CP13" s="321" t="s">
        <v>671</v>
      </c>
      <c r="CQ13" s="332" t="s">
        <v>514</v>
      </c>
      <c r="CR13" s="21" t="s">
        <v>156</v>
      </c>
      <c r="CS13" s="328" t="s">
        <v>952</v>
      </c>
      <c r="CT13" s="328" t="s">
        <v>967</v>
      </c>
      <c r="CU13" s="33"/>
      <c r="CV13" s="315" t="s">
        <v>92</v>
      </c>
      <c r="CW13" s="332" t="s">
        <v>561</v>
      </c>
      <c r="CX13" s="315" t="s">
        <v>92</v>
      </c>
      <c r="CY13" s="315" t="s">
        <v>93</v>
      </c>
      <c r="CZ13" s="315" t="s">
        <v>93</v>
      </c>
      <c r="DA13" s="332" t="s">
        <v>561</v>
      </c>
      <c r="DB13" s="315" t="s">
        <v>93</v>
      </c>
      <c r="DC13" s="357" t="s">
        <v>946</v>
      </c>
      <c r="DD13" s="362" t="s">
        <v>879</v>
      </c>
      <c r="DE13" s="313" t="s">
        <v>675</v>
      </c>
      <c r="DF13" s="357"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c r="A14" s="4"/>
      <c r="B14" s="309">
        <v>12</v>
      </c>
      <c r="C14" s="280"/>
      <c r="D14" s="281" t="str">
        <f t="shared" si="1"/>
        <v/>
      </c>
      <c r="E14" s="8" t="str">
        <f t="shared" si="2"/>
        <v/>
      </c>
      <c r="F14" s="9" t="str">
        <f t="shared" si="3"/>
        <v/>
      </c>
      <c r="G14" s="10" t="str">
        <f t="shared" si="4"/>
        <v/>
      </c>
      <c r="H14" s="11" t="str">
        <f t="shared" si="5"/>
        <v/>
      </c>
      <c r="I14" s="185" t="str">
        <f t="shared" si="6"/>
        <v/>
      </c>
      <c r="J14" s="249" t="str">
        <f t="shared" si="22"/>
        <v/>
      </c>
      <c r="K14" s="279" t="str">
        <f t="shared" si="25"/>
        <v/>
      </c>
      <c r="L14" s="365"/>
      <c r="M14" s="366"/>
      <c r="N14" s="307"/>
      <c r="O14" s="307"/>
      <c r="P14" s="300"/>
      <c r="Q14" s="301"/>
      <c r="R14" s="302"/>
      <c r="S14" s="303"/>
      <c r="T14" s="290"/>
      <c r="U14" s="291"/>
      <c r="V14" s="290"/>
      <c r="W14" s="291"/>
      <c r="X14" s="305"/>
      <c r="Y14" s="293"/>
      <c r="Z14" s="186">
        <f t="shared" si="7"/>
        <v>0</v>
      </c>
      <c r="AA14" s="114">
        <f t="shared" si="8"/>
        <v>0</v>
      </c>
      <c r="AB14" s="294"/>
      <c r="AC14" s="295"/>
      <c r="AD14" s="253" t="str">
        <f t="shared" si="9"/>
        <v/>
      </c>
      <c r="AE14" s="253" t="str">
        <f t="shared" si="10"/>
        <v/>
      </c>
      <c r="AF14" s="253" t="str">
        <f t="shared" si="11"/>
        <v/>
      </c>
      <c r="AG14" s="253" t="str">
        <f t="shared" si="12"/>
        <v/>
      </c>
      <c r="AH14" s="253" t="str">
        <f t="shared" si="13"/>
        <v/>
      </c>
      <c r="AI14" s="253" t="str">
        <f t="shared" si="14"/>
        <v/>
      </c>
      <c r="AJ14" s="311"/>
      <c r="AK14" s="205"/>
      <c r="AL14" s="250">
        <v>1</v>
      </c>
      <c r="AM14" s="250">
        <v>1</v>
      </c>
      <c r="AN14" s="250">
        <v>1</v>
      </c>
      <c r="AO14" s="250">
        <v>1</v>
      </c>
      <c r="AP14" s="250">
        <v>1</v>
      </c>
      <c r="AQ14" s="250">
        <v>1</v>
      </c>
      <c r="AR14" s="35">
        <v>1</v>
      </c>
      <c r="AS14" s="30" t="e">
        <f t="shared" si="15"/>
        <v>#N/A</v>
      </c>
      <c r="AT14" s="30" t="e">
        <f t="shared" si="16"/>
        <v>#N/A</v>
      </c>
      <c r="AU14" s="30" t="e">
        <f t="shared" si="17"/>
        <v>#N/A</v>
      </c>
      <c r="AV14" s="30" t="e">
        <f t="shared" si="18"/>
        <v>#N/A</v>
      </c>
      <c r="AW14" s="191">
        <f t="shared" si="19"/>
        <v>0</v>
      </c>
      <c r="AX14" s="30"/>
      <c r="AY14" s="20">
        <f t="shared" si="23"/>
        <v>12</v>
      </c>
      <c r="AZ14" s="313"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41" t="s">
        <v>817</v>
      </c>
      <c r="BQ14" s="23">
        <v>60000</v>
      </c>
      <c r="BR14" s="23" t="s">
        <v>63</v>
      </c>
      <c r="BS14" s="23" t="s">
        <v>339</v>
      </c>
      <c r="BT14" s="23"/>
      <c r="BU14" s="24">
        <f t="shared" si="26"/>
        <v>14</v>
      </c>
      <c r="BV14" s="20" t="str">
        <f t="shared" si="24"/>
        <v>*Morg 'n' Thorg</v>
      </c>
      <c r="BW14" s="126" t="str">
        <f>HLOOKUP(I$21,CB$2:DF$23,14,FALSE)</f>
        <v>*Morg 'n' Thorg</v>
      </c>
      <c r="BX14" s="23">
        <f t="shared" si="21"/>
        <v>0</v>
      </c>
      <c r="BY14" s="23">
        <f t="shared" si="0"/>
        <v>1</v>
      </c>
      <c r="BZ14" s="23"/>
      <c r="CA14" s="24">
        <v>12</v>
      </c>
      <c r="CB14" s="362" t="s">
        <v>1063</v>
      </c>
      <c r="CD14" s="315" t="s">
        <v>947</v>
      </c>
      <c r="CF14" s="313" t="s">
        <v>138</v>
      </c>
      <c r="CG14" s="328" t="s">
        <v>966</v>
      </c>
      <c r="CH14" s="313" t="s">
        <v>529</v>
      </c>
      <c r="CI14" s="315" t="s">
        <v>94</v>
      </c>
      <c r="CJ14" s="315" t="s">
        <v>90</v>
      </c>
      <c r="CK14" s="33" t="s">
        <v>105</v>
      </c>
      <c r="CL14" s="328" t="s">
        <v>882</v>
      </c>
      <c r="CM14" s="315" t="s">
        <v>104</v>
      </c>
      <c r="CN14" s="21" t="s">
        <v>105</v>
      </c>
      <c r="CO14" s="362" t="s">
        <v>1002</v>
      </c>
      <c r="CP14" s="27"/>
      <c r="CQ14" s="362" t="s">
        <v>1050</v>
      </c>
      <c r="CR14" s="362" t="s">
        <v>1002</v>
      </c>
      <c r="CS14" s="21" t="s">
        <v>105</v>
      </c>
      <c r="CT14" s="33" t="s">
        <v>490</v>
      </c>
      <c r="CV14" s="315" t="s">
        <v>93</v>
      </c>
      <c r="CW14" s="332" t="s">
        <v>97</v>
      </c>
      <c r="CX14" s="315" t="s">
        <v>93</v>
      </c>
      <c r="CY14" s="339" t="s">
        <v>925</v>
      </c>
      <c r="CZ14" s="323" t="s">
        <v>694</v>
      </c>
      <c r="DA14" s="332" t="s">
        <v>97</v>
      </c>
      <c r="DB14" s="335" t="s">
        <v>515</v>
      </c>
      <c r="DC14" s="21" t="s">
        <v>564</v>
      </c>
      <c r="DD14" s="357" t="s">
        <v>873</v>
      </c>
      <c r="DE14" s="21"/>
      <c r="DF14" s="315"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c r="A15" s="4"/>
      <c r="B15" s="308">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5"/>
      <c r="M15" s="366"/>
      <c r="N15" s="307"/>
      <c r="O15" s="307"/>
      <c r="P15" s="300"/>
      <c r="Q15" s="301"/>
      <c r="R15" s="302"/>
      <c r="S15" s="303"/>
      <c r="T15" s="290"/>
      <c r="U15" s="291"/>
      <c r="V15" s="290"/>
      <c r="W15" s="291"/>
      <c r="X15" s="305"/>
      <c r="Y15" s="293"/>
      <c r="Z15" s="186">
        <f t="shared" si="7"/>
        <v>0</v>
      </c>
      <c r="AA15" s="114">
        <f t="shared" si="8"/>
        <v>0</v>
      </c>
      <c r="AB15" s="294"/>
      <c r="AC15" s="295"/>
      <c r="AD15" s="253" t="str">
        <f t="shared" si="9"/>
        <v/>
      </c>
      <c r="AE15" s="253" t="str">
        <f t="shared" si="10"/>
        <v/>
      </c>
      <c r="AF15" s="253" t="str">
        <f t="shared" si="11"/>
        <v/>
      </c>
      <c r="AG15" s="253" t="str">
        <f t="shared" si="12"/>
        <v/>
      </c>
      <c r="AH15" s="253" t="str">
        <f t="shared" si="13"/>
        <v/>
      </c>
      <c r="AI15" s="253" t="str">
        <f t="shared" si="14"/>
        <v/>
      </c>
      <c r="AJ15" s="311"/>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13"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7" t="s">
        <v>749</v>
      </c>
      <c r="BQ15" s="23">
        <v>70000</v>
      </c>
      <c r="BR15" s="23" t="s">
        <v>107</v>
      </c>
      <c r="BS15" s="23" t="s">
        <v>340</v>
      </c>
      <c r="BT15" s="23"/>
      <c r="BU15" s="24">
        <f t="shared" si="26"/>
        <v>15</v>
      </c>
      <c r="BV15" s="20" t="str">
        <f t="shared" si="24"/>
        <v>Amazon journeywoman</v>
      </c>
      <c r="BW15" s="126" t="str">
        <f>HLOOKUP(I$21,CB$2:DF$23,15,FALSE)</f>
        <v>Amazon journeywoman</v>
      </c>
      <c r="BX15" s="23">
        <f t="shared" ref="BX15:BX22" si="27">IF(BW15=0,"",COUNTIF($D$3:$D$18,BW15))</f>
        <v>0</v>
      </c>
      <c r="BY15" s="23">
        <f t="shared" si="0"/>
        <v>11</v>
      </c>
      <c r="BZ15" s="23"/>
      <c r="CA15" s="24">
        <v>13</v>
      </c>
      <c r="CB15" s="315" t="s">
        <v>93</v>
      </c>
      <c r="CD15" s="315" t="s">
        <v>99</v>
      </c>
      <c r="CF15" s="21" t="s">
        <v>591</v>
      </c>
      <c r="CG15" s="313" t="s">
        <v>567</v>
      </c>
      <c r="CH15" s="21"/>
      <c r="CI15" s="328" t="s">
        <v>882</v>
      </c>
      <c r="CJ15" s="362" t="s">
        <v>879</v>
      </c>
      <c r="CK15" s="21" t="s">
        <v>546</v>
      </c>
      <c r="CL15" s="315" t="s">
        <v>93</v>
      </c>
      <c r="CM15" s="315" t="s">
        <v>93</v>
      </c>
      <c r="CN15" s="315" t="s">
        <v>104</v>
      </c>
      <c r="CO15" s="315" t="s">
        <v>106</v>
      </c>
      <c r="CP15" s="27"/>
      <c r="CQ15" s="362" t="s">
        <v>1063</v>
      </c>
      <c r="CR15" s="332" t="s">
        <v>163</v>
      </c>
      <c r="CS15" s="332" t="s">
        <v>144</v>
      </c>
      <c r="CT15" s="315" t="s">
        <v>947</v>
      </c>
      <c r="CV15" s="313" t="s">
        <v>520</v>
      </c>
      <c r="CW15" s="342" t="s">
        <v>907</v>
      </c>
      <c r="CX15" s="277" t="s">
        <v>837</v>
      </c>
      <c r="CZ15" s="33"/>
      <c r="DA15" s="315" t="s">
        <v>93</v>
      </c>
      <c r="DB15" s="21"/>
      <c r="DC15" s="357" t="s">
        <v>978</v>
      </c>
      <c r="DD15" s="332"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c r="A16" s="4"/>
      <c r="B16" s="309">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5"/>
      <c r="M16" s="366"/>
      <c r="N16" s="307"/>
      <c r="O16" s="307"/>
      <c r="P16" s="300"/>
      <c r="Q16" s="301"/>
      <c r="R16" s="302"/>
      <c r="S16" s="303"/>
      <c r="T16" s="290"/>
      <c r="U16" s="291"/>
      <c r="V16" s="290"/>
      <c r="W16" s="291"/>
      <c r="X16" s="305"/>
      <c r="Y16" s="293"/>
      <c r="Z16" s="186">
        <f t="shared" si="7"/>
        <v>0</v>
      </c>
      <c r="AA16" s="114">
        <f t="shared" si="8"/>
        <v>0</v>
      </c>
      <c r="AB16" s="294"/>
      <c r="AC16" s="295"/>
      <c r="AD16" s="253" t="str">
        <f t="shared" si="9"/>
        <v/>
      </c>
      <c r="AE16" s="253" t="str">
        <f t="shared" si="10"/>
        <v/>
      </c>
      <c r="AF16" s="253" t="str">
        <f t="shared" si="11"/>
        <v/>
      </c>
      <c r="AG16" s="253" t="str">
        <f t="shared" si="12"/>
        <v/>
      </c>
      <c r="AH16" s="253" t="str">
        <f t="shared" si="13"/>
        <v/>
      </c>
      <c r="AI16" s="253" t="str">
        <f t="shared" si="14"/>
        <v/>
      </c>
      <c r="AJ16" s="311"/>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9" t="s">
        <v>1003</v>
      </c>
      <c r="BQ16" s="23">
        <v>70000</v>
      </c>
      <c r="BR16" s="23"/>
      <c r="BS16" s="23" t="s">
        <v>339</v>
      </c>
      <c r="BT16" s="23"/>
      <c r="BU16" s="24" t="str">
        <f t="shared" si="26"/>
        <v/>
      </c>
      <c r="BV16" s="20" t="str">
        <f t="shared" si="24"/>
        <v/>
      </c>
      <c r="BW16" s="126">
        <f>HLOOKUP(I$21,CB$2:DF$23,16,FALSE)</f>
        <v>0</v>
      </c>
      <c r="BX16" s="23" t="str">
        <f t="shared" si="27"/>
        <v/>
      </c>
      <c r="BY16" s="23" t="str">
        <f t="shared" si="0"/>
        <v/>
      </c>
      <c r="BZ16" s="23"/>
      <c r="CA16" s="24">
        <v>14</v>
      </c>
      <c r="CB16" s="313" t="s">
        <v>532</v>
      </c>
      <c r="CD16" s="315" t="s">
        <v>93</v>
      </c>
      <c r="CF16" s="315" t="s">
        <v>597</v>
      </c>
      <c r="CG16" s="315" t="s">
        <v>143</v>
      </c>
      <c r="CI16" s="315" t="s">
        <v>93</v>
      </c>
      <c r="CJ16" s="315" t="s">
        <v>881</v>
      </c>
      <c r="CK16" s="313" t="s">
        <v>95</v>
      </c>
      <c r="CL16" s="313" t="s">
        <v>526</v>
      </c>
      <c r="CM16" s="313" t="s">
        <v>525</v>
      </c>
      <c r="CN16" s="315" t="s">
        <v>93</v>
      </c>
      <c r="CO16" s="313" t="s">
        <v>524</v>
      </c>
      <c r="CP16" s="27"/>
      <c r="CQ16" s="315" t="s">
        <v>93</v>
      </c>
      <c r="CR16" s="328" t="s">
        <v>945</v>
      </c>
      <c r="CS16" s="315" t="s">
        <v>93</v>
      </c>
      <c r="CT16" s="315" t="s">
        <v>99</v>
      </c>
      <c r="CV16" s="21"/>
      <c r="CW16" s="315" t="s">
        <v>93</v>
      </c>
      <c r="CY16" s="21"/>
      <c r="CZ16" s="21"/>
      <c r="DA16" s="313" t="s">
        <v>518</v>
      </c>
      <c r="DB16" s="369"/>
      <c r="DC16" s="21" t="s">
        <v>156</v>
      </c>
      <c r="DD16" s="328" t="s">
        <v>954</v>
      </c>
      <c r="DE16" s="21"/>
      <c r="DF16" s="362"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c r="A17" s="4"/>
      <c r="B17" s="308">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5"/>
      <c r="M17" s="366"/>
      <c r="N17" s="307"/>
      <c r="O17" s="307"/>
      <c r="P17" s="300"/>
      <c r="Q17" s="301"/>
      <c r="R17" s="302"/>
      <c r="S17" s="303"/>
      <c r="T17" s="290"/>
      <c r="U17" s="291"/>
      <c r="V17" s="290"/>
      <c r="W17" s="291"/>
      <c r="X17" s="305"/>
      <c r="Y17" s="293"/>
      <c r="Z17" s="186">
        <f t="shared" si="7"/>
        <v>0</v>
      </c>
      <c r="AA17" s="114">
        <f t="shared" si="8"/>
        <v>0</v>
      </c>
      <c r="AB17" s="294"/>
      <c r="AC17" s="295"/>
      <c r="AD17" s="253" t="str">
        <f t="shared" si="9"/>
        <v/>
      </c>
      <c r="AE17" s="253" t="str">
        <f t="shared" si="10"/>
        <v/>
      </c>
      <c r="AF17" s="253" t="str">
        <f t="shared" si="11"/>
        <v/>
      </c>
      <c r="AG17" s="253" t="str">
        <f t="shared" si="12"/>
        <v/>
      </c>
      <c r="AH17" s="253" t="str">
        <f t="shared" si="13"/>
        <v/>
      </c>
      <c r="AI17" s="253" t="str">
        <f t="shared" si="14"/>
        <v/>
      </c>
      <c r="AJ17" s="311"/>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5"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7" t="s">
        <v>68</v>
      </c>
      <c r="BQ17" s="23">
        <v>60000</v>
      </c>
      <c r="BR17" s="23" t="s">
        <v>69</v>
      </c>
      <c r="BS17" s="23" t="s">
        <v>339</v>
      </c>
      <c r="BT17" s="23"/>
      <c r="BU17" s="24" t="str">
        <f t="shared" si="26"/>
        <v/>
      </c>
      <c r="BV17" s="20" t="str">
        <f t="shared" ref="BV17:BV22" si="28">IF(BW17=0,"",BW17)</f>
        <v/>
      </c>
      <c r="BW17" s="126">
        <f>HLOOKUP(I$21,CB$2:DF$23,17,FALSE)</f>
        <v>0</v>
      </c>
      <c r="BX17" s="23" t="str">
        <f t="shared" si="27"/>
        <v/>
      </c>
      <c r="BY17" s="23" t="str">
        <f t="shared" si="0"/>
        <v/>
      </c>
      <c r="BZ17" s="23"/>
      <c r="CA17" s="24">
        <v>15</v>
      </c>
      <c r="CD17" s="313" t="s">
        <v>860</v>
      </c>
      <c r="CE17" s="20"/>
      <c r="CF17" s="362" t="s">
        <v>985</v>
      </c>
      <c r="CG17" s="315" t="s">
        <v>93</v>
      </c>
      <c r="CI17" s="313" t="s">
        <v>779</v>
      </c>
      <c r="CJ17" s="315" t="s">
        <v>93</v>
      </c>
      <c r="CK17" s="315" t="s">
        <v>93</v>
      </c>
      <c r="CM17" s="44"/>
      <c r="CN17" s="339" t="s">
        <v>838</v>
      </c>
      <c r="CP17" s="27"/>
      <c r="CQ17" s="313" t="s">
        <v>523</v>
      </c>
      <c r="CR17" s="328" t="s">
        <v>984</v>
      </c>
      <c r="CS17" s="313" t="s">
        <v>522</v>
      </c>
      <c r="CT17" s="315" t="s">
        <v>93</v>
      </c>
      <c r="CV17" s="20"/>
      <c r="CW17" s="339" t="s">
        <v>908</v>
      </c>
      <c r="CX17" s="20"/>
      <c r="CY17" s="20"/>
      <c r="CZ17" s="20"/>
      <c r="DB17" s="369"/>
      <c r="DC17" s="357" t="s">
        <v>1002</v>
      </c>
      <c r="DD17" s="315" t="s">
        <v>93</v>
      </c>
      <c r="DF17" s="362"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c r="A18" s="4"/>
      <c r="B18" s="308">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5"/>
      <c r="M18" s="366"/>
      <c r="N18" s="307"/>
      <c r="O18" s="307"/>
      <c r="P18" s="300"/>
      <c r="Q18" s="301"/>
      <c r="R18" s="302"/>
      <c r="S18" s="303"/>
      <c r="T18" s="290"/>
      <c r="U18" s="291"/>
      <c r="V18" s="290"/>
      <c r="W18" s="291"/>
      <c r="X18" s="305"/>
      <c r="Y18" s="293"/>
      <c r="Z18" s="186">
        <f t="shared" si="7"/>
        <v>0</v>
      </c>
      <c r="AA18" s="114">
        <f t="shared" si="8"/>
        <v>0</v>
      </c>
      <c r="AB18" s="294"/>
      <c r="AC18" s="295"/>
      <c r="AD18" s="253" t="str">
        <f t="shared" si="9"/>
        <v/>
      </c>
      <c r="AE18" s="253" t="str">
        <f t="shared" si="10"/>
        <v/>
      </c>
      <c r="AF18" s="253" t="str">
        <f t="shared" si="11"/>
        <v/>
      </c>
      <c r="AG18" s="253" t="str">
        <f t="shared" si="12"/>
        <v/>
      </c>
      <c r="AH18" s="253" t="str">
        <f t="shared" si="13"/>
        <v/>
      </c>
      <c r="AI18" s="253" t="str">
        <f t="shared" si="14"/>
        <v/>
      </c>
      <c r="AJ18" s="311"/>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5"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7"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8" t="s">
        <v>792</v>
      </c>
      <c r="CG18" s="313" t="s">
        <v>530</v>
      </c>
      <c r="CJ18" s="313" t="s">
        <v>528</v>
      </c>
      <c r="CK18" s="313" t="s">
        <v>527</v>
      </c>
      <c r="CP18" s="27"/>
      <c r="CR18" s="315" t="s">
        <v>106</v>
      </c>
      <c r="CT18" s="313" t="s">
        <v>521</v>
      </c>
      <c r="CW18" s="27"/>
      <c r="CX18" s="27"/>
      <c r="CZ18" s="27"/>
      <c r="DC18" s="357" t="s">
        <v>945</v>
      </c>
      <c r="DD18" s="315" t="s">
        <v>517</v>
      </c>
      <c r="DF18" s="328"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c r="A19" s="4"/>
      <c r="B19" s="192"/>
      <c r="C19" s="370"/>
      <c r="D19" s="371"/>
      <c r="E19" s="392"/>
      <c r="F19" s="393"/>
      <c r="G19" s="394"/>
      <c r="H19" s="395"/>
      <c r="I19" s="50"/>
      <c r="J19" s="376"/>
      <c r="K19" s="376"/>
      <c r="L19" s="376"/>
      <c r="M19" s="376"/>
      <c r="N19" s="110"/>
      <c r="O19" s="64"/>
      <c r="P19" s="64"/>
      <c r="Q19" s="64"/>
      <c r="R19" s="64"/>
      <c r="S19" s="64"/>
      <c r="T19" s="64"/>
      <c r="U19" s="64"/>
      <c r="V19" s="64"/>
      <c r="W19" s="111"/>
      <c r="X19" s="85"/>
      <c r="Y19" s="64"/>
      <c r="Z19" s="112" t="s">
        <v>623</v>
      </c>
      <c r="AA19" s="113">
        <f>SUM(AW3:AW18)</f>
        <v>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13"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8"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8" t="s">
        <v>954</v>
      </c>
      <c r="CP19" s="27"/>
      <c r="CR19" s="315" t="s">
        <v>971</v>
      </c>
      <c r="CW19" s="27"/>
      <c r="CX19" s="27"/>
      <c r="CZ19" s="27"/>
      <c r="DC19" s="328" t="s">
        <v>984</v>
      </c>
      <c r="DF19" s="315"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c r="A20" s="4"/>
      <c r="B20" s="193"/>
      <c r="C20" s="372"/>
      <c r="D20" s="373"/>
      <c r="E20" s="382" t="s">
        <v>611</v>
      </c>
      <c r="F20" s="383"/>
      <c r="G20" s="383"/>
      <c r="H20" s="383"/>
      <c r="I20" s="398"/>
      <c r="J20" s="399"/>
      <c r="K20" s="399"/>
      <c r="L20" s="399"/>
      <c r="M20" s="400"/>
      <c r="N20" s="402" t="s">
        <v>642</v>
      </c>
      <c r="O20" s="402"/>
      <c r="P20" s="402"/>
      <c r="Q20" s="402"/>
      <c r="R20" s="402"/>
      <c r="S20" s="402"/>
      <c r="T20" s="402"/>
      <c r="U20" s="403"/>
      <c r="V20" s="285">
        <v>0</v>
      </c>
      <c r="W20" s="13" t="s">
        <v>11</v>
      </c>
      <c r="X20" s="401">
        <f>IF(I21&lt;&gt;"",VLOOKUP(I21,BP2:BQ32,2,FALSE),0)</f>
        <v>50000</v>
      </c>
      <c r="Y20" s="401"/>
      <c r="Z20" s="14" t="s">
        <v>57</v>
      </c>
      <c r="AA20" s="115">
        <f>V20*X20</f>
        <v>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5"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7"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5" t="s">
        <v>93</v>
      </c>
      <c r="CJ20" s="26"/>
      <c r="CP20" s="27"/>
      <c r="CR20" s="313" t="s">
        <v>761</v>
      </c>
      <c r="CW20" s="27"/>
      <c r="CX20" s="27"/>
      <c r="CZ20" s="27"/>
      <c r="DC20" s="315" t="s">
        <v>106</v>
      </c>
      <c r="DF20" s="313"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c r="A21" s="4"/>
      <c r="B21" s="193"/>
      <c r="C21" s="372"/>
      <c r="D21" s="373"/>
      <c r="E21" s="377" t="s">
        <v>610</v>
      </c>
      <c r="F21" s="378"/>
      <c r="G21" s="378"/>
      <c r="H21" s="378"/>
      <c r="I21" s="187" t="str">
        <f>VLOOKUP(AS22,BO2:BP32,2,FALSE)</f>
        <v>Amazon</v>
      </c>
      <c r="J21" s="17"/>
      <c r="K21" s="17"/>
      <c r="L21" s="17"/>
      <c r="M21" s="188"/>
      <c r="N21" s="387" t="s">
        <v>12</v>
      </c>
      <c r="O21" s="387"/>
      <c r="P21" s="387"/>
      <c r="Q21" s="387"/>
      <c r="R21" s="387"/>
      <c r="S21" s="387"/>
      <c r="T21" s="387"/>
      <c r="U21" s="388"/>
      <c r="V21" s="286">
        <v>0</v>
      </c>
      <c r="W21" s="15" t="str">
        <f>IF(AR21=TRUE,"","x")</f>
        <v>x</v>
      </c>
      <c r="X21" s="397">
        <f>IF(AR21=TRUE,"free",10000)</f>
        <v>10000</v>
      </c>
      <c r="Y21" s="397"/>
      <c r="Z21" s="16" t="str">
        <f>IF(AR21=TRUE,""," gp")</f>
        <v xml:space="preserve"> gp</v>
      </c>
      <c r="AA21" s="116">
        <f>IF(AR21=TRUE,"",V21*10000)</f>
        <v>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5"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7"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5" t="s">
        <v>737</v>
      </c>
      <c r="CP21" s="27"/>
      <c r="CT21" s="21"/>
      <c r="CW21" s="27"/>
      <c r="CX21" s="27"/>
      <c r="CZ21" s="27"/>
      <c r="DC21" s="313"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c r="A22" s="4"/>
      <c r="B22" s="193"/>
      <c r="C22" s="372"/>
      <c r="D22" s="373"/>
      <c r="E22" s="377" t="s">
        <v>614</v>
      </c>
      <c r="F22" s="378"/>
      <c r="G22" s="378"/>
      <c r="H22" s="378"/>
      <c r="I22" s="379"/>
      <c r="J22" s="380"/>
      <c r="K22" s="380"/>
      <c r="L22" s="380"/>
      <c r="M22" s="381"/>
      <c r="N22" s="387" t="s">
        <v>644</v>
      </c>
      <c r="O22" s="387"/>
      <c r="P22" s="387"/>
      <c r="Q22" s="387"/>
      <c r="R22" s="387"/>
      <c r="S22" s="387"/>
      <c r="T22" s="387"/>
      <c r="U22" s="388"/>
      <c r="V22" s="286">
        <v>0</v>
      </c>
      <c r="W22" s="15" t="s">
        <v>11</v>
      </c>
      <c r="X22" s="397">
        <v>10000</v>
      </c>
      <c r="Y22" s="397"/>
      <c r="Z22" s="16" t="s">
        <v>57</v>
      </c>
      <c r="AA22" s="116">
        <f>V22*10000</f>
        <v>0</v>
      </c>
      <c r="AB22" s="5"/>
      <c r="AC22" s="5"/>
      <c r="AD22" s="255"/>
      <c r="AE22" s="255"/>
      <c r="AF22" s="255"/>
      <c r="AG22" s="255"/>
      <c r="AH22" s="255"/>
      <c r="AI22" s="255"/>
      <c r="AJ22" s="255"/>
      <c r="AK22" s="5"/>
      <c r="AL22" s="31"/>
      <c r="AM22" s="31"/>
      <c r="AN22" s="31"/>
      <c r="AO22" s="31"/>
      <c r="AP22" s="31"/>
      <c r="AQ22" s="31"/>
      <c r="AR22" s="31"/>
      <c r="AS22" s="35">
        <v>1</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7"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13"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c r="A23" s="4"/>
      <c r="B23" s="193"/>
      <c r="C23" s="372"/>
      <c r="D23" s="373"/>
      <c r="E23" s="377" t="s">
        <v>612</v>
      </c>
      <c r="F23" s="378"/>
      <c r="G23" s="378"/>
      <c r="H23" s="378"/>
      <c r="I23" s="212">
        <f>(AA19+AA25)/1000</f>
        <v>0</v>
      </c>
      <c r="J23" s="213" t="s">
        <v>437</v>
      </c>
      <c r="K23" s="213"/>
      <c r="L23" s="213"/>
      <c r="M23" s="214"/>
      <c r="N23" s="387" t="s">
        <v>643</v>
      </c>
      <c r="O23" s="387"/>
      <c r="P23" s="387"/>
      <c r="Q23" s="387"/>
      <c r="R23" s="387"/>
      <c r="S23" s="387"/>
      <c r="T23" s="387"/>
      <c r="U23" s="388"/>
      <c r="V23" s="286">
        <v>0</v>
      </c>
      <c r="W23" s="15" t="s">
        <v>11</v>
      </c>
      <c r="X23" s="397">
        <v>10000</v>
      </c>
      <c r="Y23" s="397"/>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13"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41"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13"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c r="A24" s="4"/>
      <c r="B24" s="193"/>
      <c r="C24" s="372"/>
      <c r="D24" s="373"/>
      <c r="E24" s="389" t="s">
        <v>613</v>
      </c>
      <c r="F24" s="390"/>
      <c r="G24" s="390"/>
      <c r="H24" s="391"/>
      <c r="I24" s="282">
        <v>0</v>
      </c>
      <c r="J24" s="283" t="s">
        <v>437</v>
      </c>
      <c r="K24" s="283"/>
      <c r="L24" s="283"/>
      <c r="M24" s="284"/>
      <c r="N24" s="404" t="str">
        <f>IF(I21="Shambling Undead","",(IF(I21="Necromantic Horror","",(IF(I21="Khemri Tomb Kings","",(IF(I21="Nurgle","","APOTECARIO")))))))</f>
        <v>APOTECARIO</v>
      </c>
      <c r="O24" s="404"/>
      <c r="P24" s="404"/>
      <c r="Q24" s="404"/>
      <c r="R24" s="404"/>
      <c r="S24" s="404"/>
      <c r="T24" s="404"/>
      <c r="U24" s="404"/>
      <c r="V24" s="287">
        <v>0</v>
      </c>
      <c r="W24" s="15" t="str">
        <f>IF(I21="Shambling Undead","",(IF(I21="Necromantic Horror","",(IF(I21="Khemri Tomb Kings","",(IF(I21="Nurgle","","x")))))))</f>
        <v>x</v>
      </c>
      <c r="X24" s="397">
        <f>IF(I21="Shambling Undead",-500,(IF(I21="Necromantic Horror",-500,(IF(I21="Khemri Tomb Kings",-500,(IF(I21="Nurgle",-500,50000)))))))</f>
        <v>50000</v>
      </c>
      <c r="Y24" s="397"/>
      <c r="Z24" s="16" t="str">
        <f>IF(I21="Shambling Undead","",(IF(I21="Necromantic Horror","",(IF(I21="Khemri Tomb Kings","",(IF(I21="Nurgle",""," gp")))))))</f>
        <v xml:space="preserve"> gp</v>
      </c>
      <c r="AA24" s="117">
        <f>IF(I21="Undead","0,0",(IF(I21="Necromantic","0,0",IF(I21="Khemri","0,0",IF(I21="Nurgle","0,0",IF(V24&gt;0,50000,0))))))</f>
        <v>0</v>
      </c>
      <c r="AB24" s="5"/>
      <c r="AC24" s="5"/>
      <c r="AD24" s="144"/>
      <c r="AE24" s="144"/>
      <c r="AF24" s="144"/>
      <c r="AG24" s="144"/>
      <c r="AH24" s="144"/>
      <c r="AI24" s="144"/>
      <c r="AJ24" s="144"/>
      <c r="AK24" s="5"/>
      <c r="AL24" s="31"/>
      <c r="AM24" s="31"/>
      <c r="AN24" s="31"/>
      <c r="AO24" s="31"/>
      <c r="AP24" s="31"/>
      <c r="AQ24" s="31"/>
      <c r="AR24" s="31"/>
      <c r="AS24" s="35">
        <f>FLOOR(I24,10)</f>
        <v>0</v>
      </c>
      <c r="AT24" s="19"/>
      <c r="AU24" s="19"/>
      <c r="AV24" s="19"/>
      <c r="AW24" s="19"/>
      <c r="AX24" s="19"/>
      <c r="AY24" s="20">
        <f t="shared" si="23"/>
        <v>22</v>
      </c>
      <c r="AZ24" s="313"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41"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c r="A25" s="4"/>
      <c r="B25" s="194"/>
      <c r="C25" s="374"/>
      <c r="D25" s="375"/>
      <c r="E25" s="63" t="s">
        <v>1077</v>
      </c>
      <c r="F25" s="12"/>
      <c r="G25" s="12"/>
      <c r="H25" s="12"/>
      <c r="I25" s="129" t="s">
        <v>601</v>
      </c>
      <c r="J25" s="273" t="s">
        <v>602</v>
      </c>
      <c r="K25" s="273"/>
      <c r="L25" s="273"/>
      <c r="M25" s="12"/>
      <c r="N25" s="396"/>
      <c r="O25" s="396"/>
      <c r="P25" s="396"/>
      <c r="Q25" s="396"/>
      <c r="R25" s="396"/>
      <c r="S25" s="396"/>
      <c r="T25" s="396"/>
      <c r="U25" s="396"/>
      <c r="V25" s="86"/>
      <c r="W25" s="111"/>
      <c r="X25" s="85"/>
      <c r="Y25" s="64"/>
      <c r="Z25" s="112" t="s">
        <v>624</v>
      </c>
      <c r="AA25" s="113">
        <f>SUM(AA20:AA24)</f>
        <v>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13"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41"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13"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9"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13"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7"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7"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5"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7"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5"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7"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13"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7"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13"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7"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c r="V33" s="242">
        <f t="shared" ref="V33:V48" si="29">IF(AL3=1,0,IF(AL3=5,50,IF(AL3=4,40,IF(AL3=3,30,IF(AL3=2,30,VLOOKUP($D3,$AZ:$BL,HLOOKUP(VLOOKUP(AL3,$AQ$32:$AS$87,2,FALSE),$AZ$1:$BL$2,2,FALSE),FALSE))))))</f>
        <v>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13"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c r="V34" s="242">
        <f t="shared" si="29"/>
        <v>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5"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c r="V35" s="242">
        <f t="shared" si="29"/>
        <v>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13"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c r="V36" s="242">
        <f t="shared" si="29"/>
        <v>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13"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13"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13"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51"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c r="V40" s="242">
        <f t="shared" si="29"/>
        <v>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13"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13"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c r="V42" s="242">
        <f t="shared" si="29"/>
        <v>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13"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c r="V44" s="242">
        <f t="shared" si="29"/>
        <v>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13"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13"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13"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5"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c r="AQ49" s="237">
        <f t="shared" si="35"/>
        <v>18</v>
      </c>
      <c r="AR49" s="237" t="s">
        <v>511</v>
      </c>
      <c r="AS49" s="238" t="s">
        <v>353</v>
      </c>
      <c r="AX49" s="28" t="s">
        <v>401</v>
      </c>
      <c r="AY49" s="20">
        <f t="shared" si="23"/>
        <v>47</v>
      </c>
      <c r="AZ49" s="315"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c r="AQ50" s="237">
        <f t="shared" si="35"/>
        <v>19</v>
      </c>
      <c r="AR50" s="237" t="s">
        <v>511</v>
      </c>
      <c r="AS50" s="238" t="s">
        <v>354</v>
      </c>
      <c r="AX50" s="28" t="s">
        <v>402</v>
      </c>
      <c r="AY50" s="20">
        <f t="shared" si="23"/>
        <v>48</v>
      </c>
      <c r="AZ50" s="315"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c r="AQ51" s="237">
        <f t="shared" si="35"/>
        <v>20</v>
      </c>
      <c r="AR51" s="237" t="s">
        <v>446</v>
      </c>
      <c r="AS51" s="238" t="s">
        <v>355</v>
      </c>
      <c r="AX51" s="28" t="s">
        <v>403</v>
      </c>
      <c r="AY51" s="20">
        <f t="shared" si="23"/>
        <v>49</v>
      </c>
      <c r="AZ51" s="315"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c r="AQ53" s="237">
        <f t="shared" si="35"/>
        <v>22</v>
      </c>
      <c r="AR53" s="237" t="s">
        <v>446</v>
      </c>
      <c r="AS53" s="238" t="s">
        <v>357</v>
      </c>
      <c r="AX53" s="28" t="s">
        <v>405</v>
      </c>
      <c r="AY53" s="20">
        <f t="shared" si="23"/>
        <v>51</v>
      </c>
      <c r="AZ53" s="315"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c r="AQ54" s="237">
        <f t="shared" si="35"/>
        <v>23</v>
      </c>
      <c r="AR54" s="237" t="s">
        <v>446</v>
      </c>
      <c r="AS54" s="238" t="s">
        <v>358</v>
      </c>
      <c r="AX54" s="28" t="s">
        <v>406</v>
      </c>
      <c r="AY54" s="20">
        <f t="shared" si="23"/>
        <v>52</v>
      </c>
      <c r="AZ54" s="315" t="s">
        <v>48</v>
      </c>
      <c r="BA54" s="22">
        <v>8</v>
      </c>
      <c r="BB54" s="22">
        <v>2</v>
      </c>
      <c r="BC54" s="22">
        <v>3</v>
      </c>
      <c r="BD54" s="22">
        <v>7</v>
      </c>
      <c r="BE54" s="39" t="s">
        <v>477</v>
      </c>
      <c r="BF54" s="316">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c r="AQ55" s="237">
        <f t="shared" si="35"/>
        <v>24</v>
      </c>
      <c r="AR55" s="237" t="s">
        <v>446</v>
      </c>
      <c r="AS55" s="238" t="s">
        <v>359</v>
      </c>
      <c r="AX55" s="28" t="s">
        <v>407</v>
      </c>
      <c r="AY55" s="20">
        <f t="shared" si="23"/>
        <v>53</v>
      </c>
      <c r="AZ55" s="315"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c r="AQ56" s="237">
        <f t="shared" si="35"/>
        <v>25</v>
      </c>
      <c r="AR56" s="237" t="s">
        <v>446</v>
      </c>
      <c r="AS56" s="238" t="s">
        <v>360</v>
      </c>
      <c r="AX56" s="28" t="s">
        <v>408</v>
      </c>
      <c r="AY56" s="20">
        <f t="shared" si="23"/>
        <v>54</v>
      </c>
      <c r="AZ56" s="315"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c r="AQ57" s="237">
        <f t="shared" si="35"/>
        <v>26</v>
      </c>
      <c r="AR57" s="237" t="s">
        <v>446</v>
      </c>
      <c r="AS57" s="238" t="s">
        <v>361</v>
      </c>
      <c r="AX57" s="28" t="s">
        <v>409</v>
      </c>
      <c r="AY57" s="20">
        <f t="shared" si="23"/>
        <v>55</v>
      </c>
      <c r="AZ57" s="313"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c r="AQ59" s="237">
        <f t="shared" si="35"/>
        <v>28</v>
      </c>
      <c r="AR59" s="237" t="s">
        <v>446</v>
      </c>
      <c r="AS59" s="238" t="s">
        <v>363</v>
      </c>
      <c r="AX59" s="28" t="s">
        <v>411</v>
      </c>
      <c r="AY59" s="20">
        <f t="shared" si="23"/>
        <v>57</v>
      </c>
      <c r="AZ59" s="313"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c r="AQ60" s="237">
        <f t="shared" si="35"/>
        <v>29</v>
      </c>
      <c r="AR60" s="237" t="s">
        <v>446</v>
      </c>
      <c r="AS60" s="238" t="s">
        <v>364</v>
      </c>
      <c r="AX60" s="324" t="s">
        <v>794</v>
      </c>
      <c r="AY60" s="20">
        <f t="shared" si="23"/>
        <v>58</v>
      </c>
      <c r="AZ60" s="313"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c r="AQ61" s="237">
        <f t="shared" si="35"/>
        <v>30</v>
      </c>
      <c r="AR61" s="237" t="s">
        <v>447</v>
      </c>
      <c r="AS61" s="238" t="s">
        <v>365</v>
      </c>
      <c r="AX61" s="324" t="s">
        <v>787</v>
      </c>
      <c r="AY61" s="20">
        <f t="shared" si="23"/>
        <v>59</v>
      </c>
      <c r="AZ61" s="313"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c r="AQ62" s="237">
        <f t="shared" si="35"/>
        <v>31</v>
      </c>
      <c r="AR62" s="237" t="s">
        <v>447</v>
      </c>
      <c r="AS62" s="238" t="s">
        <v>366</v>
      </c>
      <c r="AX62" s="324" t="s">
        <v>789</v>
      </c>
      <c r="AY62" s="20">
        <f t="shared" si="23"/>
        <v>60</v>
      </c>
      <c r="AZ62" s="313"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c r="AQ63" s="237">
        <f t="shared" si="35"/>
        <v>32</v>
      </c>
      <c r="AR63" s="237" t="s">
        <v>447</v>
      </c>
      <c r="AS63" s="238" t="s">
        <v>367</v>
      </c>
      <c r="AX63" s="324"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c r="AQ64" s="237">
        <f t="shared" si="35"/>
        <v>33</v>
      </c>
      <c r="AR64" s="237" t="s">
        <v>447</v>
      </c>
      <c r="AS64" s="238" t="s">
        <v>368</v>
      </c>
      <c r="AX64" s="324" t="s">
        <v>889</v>
      </c>
      <c r="AY64" s="20">
        <f t="shared" si="23"/>
        <v>62</v>
      </c>
      <c r="AZ64" s="313"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c r="AQ65" s="237">
        <f t="shared" si="35"/>
        <v>34</v>
      </c>
      <c r="AR65" s="237" t="s">
        <v>447</v>
      </c>
      <c r="AS65" s="238" t="s">
        <v>369</v>
      </c>
      <c r="AX65" s="324" t="s">
        <v>1026</v>
      </c>
      <c r="AY65" s="20">
        <f t="shared" si="23"/>
        <v>63</v>
      </c>
      <c r="AZ65" s="328"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c r="AQ66" s="237">
        <f t="shared" si="35"/>
        <v>35</v>
      </c>
      <c r="AR66" s="237" t="s">
        <v>447</v>
      </c>
      <c r="AS66" s="238" t="s">
        <v>78</v>
      </c>
      <c r="AX66" s="324"/>
      <c r="AY66" s="20">
        <f>IF(AZ66="","",AY65+1)</f>
        <v>64</v>
      </c>
      <c r="AZ66" s="313"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c r="AQ67" s="237">
        <f t="shared" si="35"/>
        <v>36</v>
      </c>
      <c r="AR67" s="237" t="s">
        <v>447</v>
      </c>
      <c r="AS67" s="238" t="s">
        <v>370</v>
      </c>
      <c r="AY67" s="20">
        <f t="shared" si="23"/>
        <v>65</v>
      </c>
      <c r="AZ67" s="313"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c r="AQ69" s="237">
        <f t="shared" si="35"/>
        <v>38</v>
      </c>
      <c r="AR69" s="237" t="s">
        <v>448</v>
      </c>
      <c r="AS69" s="238" t="s">
        <v>380</v>
      </c>
      <c r="AY69" s="20">
        <f t="shared" ref="AY69:AY132" si="36">IF(AZ69="","",AY68+1)</f>
        <v>67</v>
      </c>
      <c r="AZ69" s="313"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c r="AQ70" s="237">
        <f t="shared" si="35"/>
        <v>39</v>
      </c>
      <c r="AR70" s="237" t="s">
        <v>448</v>
      </c>
      <c r="AS70" s="238" t="s">
        <v>371</v>
      </c>
      <c r="AY70" s="20">
        <f t="shared" si="36"/>
        <v>68</v>
      </c>
      <c r="AZ70" s="313"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c r="AQ71" s="237">
        <f t="shared" si="35"/>
        <v>40</v>
      </c>
      <c r="AR71" s="237" t="s">
        <v>448</v>
      </c>
      <c r="AS71" s="238" t="s">
        <v>372</v>
      </c>
      <c r="AY71" s="20">
        <f t="shared" si="36"/>
        <v>69</v>
      </c>
      <c r="AZ71" s="313"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c r="AQ72" s="237">
        <f t="shared" si="35"/>
        <v>41</v>
      </c>
      <c r="AR72" s="237" t="s">
        <v>448</v>
      </c>
      <c r="AS72" s="238" t="s">
        <v>373</v>
      </c>
      <c r="AY72" s="20">
        <f t="shared" si="36"/>
        <v>70</v>
      </c>
      <c r="AZ72" s="313"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c r="AQ73" s="237">
        <f t="shared" si="35"/>
        <v>42</v>
      </c>
      <c r="AR73" s="237" t="s">
        <v>448</v>
      </c>
      <c r="AS73" s="238" t="s">
        <v>374</v>
      </c>
      <c r="AY73" s="20">
        <f t="shared" si="36"/>
        <v>71</v>
      </c>
      <c r="AZ73" s="313"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c r="AQ74" s="237">
        <f t="shared" si="35"/>
        <v>43</v>
      </c>
      <c r="AR74" s="237" t="s">
        <v>448</v>
      </c>
      <c r="AS74" s="238" t="s">
        <v>375</v>
      </c>
      <c r="AY74" s="20">
        <f t="shared" si="36"/>
        <v>72</v>
      </c>
      <c r="AZ74" s="313"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c r="AQ75" s="237">
        <f t="shared" si="35"/>
        <v>44</v>
      </c>
      <c r="AR75" s="237" t="s">
        <v>448</v>
      </c>
      <c r="AS75" s="238" t="s">
        <v>376</v>
      </c>
      <c r="AY75" s="20">
        <f t="shared" si="36"/>
        <v>73</v>
      </c>
      <c r="AZ75" s="313"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c r="AQ76" s="237">
        <f t="shared" si="35"/>
        <v>45</v>
      </c>
      <c r="AR76" s="237" t="s">
        <v>448</v>
      </c>
      <c r="AS76" s="238" t="s">
        <v>377</v>
      </c>
      <c r="AY76" s="20">
        <f t="shared" si="36"/>
        <v>74</v>
      </c>
      <c r="AZ76" s="313"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c r="AQ77" s="237">
        <f t="shared" si="35"/>
        <v>46</v>
      </c>
      <c r="AR77" s="237" t="s">
        <v>448</v>
      </c>
      <c r="AS77" s="238" t="s">
        <v>378</v>
      </c>
      <c r="AY77" s="20">
        <f t="shared" si="36"/>
        <v>75</v>
      </c>
      <c r="AZ77" s="313"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c r="AQ78" s="237">
        <f t="shared" si="35"/>
        <v>47</v>
      </c>
      <c r="AR78" s="237" t="s">
        <v>449</v>
      </c>
      <c r="AS78" s="238" t="s">
        <v>381</v>
      </c>
      <c r="AY78" s="20">
        <f t="shared" si="36"/>
        <v>76</v>
      </c>
      <c r="AZ78" s="313"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c r="AQ79" s="237">
        <f t="shared" si="35"/>
        <v>48</v>
      </c>
      <c r="AR79" s="237" t="s">
        <v>449</v>
      </c>
      <c r="AS79" s="238" t="s">
        <v>382</v>
      </c>
      <c r="AY79" s="20">
        <f t="shared" si="36"/>
        <v>77</v>
      </c>
      <c r="AZ79" s="313"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c r="AQ80" s="237">
        <f t="shared" si="35"/>
        <v>49</v>
      </c>
      <c r="AR80" s="237" t="s">
        <v>449</v>
      </c>
      <c r="AS80" s="238" t="s">
        <v>383</v>
      </c>
      <c r="AY80" s="20">
        <f t="shared" si="36"/>
        <v>78</v>
      </c>
      <c r="AZ80" s="313"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c r="AQ82" s="237">
        <f t="shared" si="35"/>
        <v>51</v>
      </c>
      <c r="AR82" s="237" t="s">
        <v>449</v>
      </c>
      <c r="AS82" s="238" t="s">
        <v>385</v>
      </c>
      <c r="AY82" s="20">
        <f t="shared" si="36"/>
        <v>80</v>
      </c>
      <c r="AZ82" s="313"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c r="AQ83" s="237">
        <f t="shared" si="35"/>
        <v>52</v>
      </c>
      <c r="AR83" s="237" t="s">
        <v>449</v>
      </c>
      <c r="AS83" s="238" t="s">
        <v>386</v>
      </c>
      <c r="AY83" s="20">
        <f t="shared" si="36"/>
        <v>81</v>
      </c>
      <c r="AZ83" s="313"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c r="AQ84" s="237">
        <f t="shared" si="35"/>
        <v>53</v>
      </c>
      <c r="AR84" s="237" t="s">
        <v>449</v>
      </c>
      <c r="AS84" s="238" t="s">
        <v>387</v>
      </c>
      <c r="AY84" s="20">
        <f t="shared" si="36"/>
        <v>82</v>
      </c>
      <c r="AZ84" s="313"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c r="AQ85" s="237">
        <f t="shared" si="35"/>
        <v>54</v>
      </c>
      <c r="AR85" s="237" t="s">
        <v>449</v>
      </c>
      <c r="AS85" s="238" t="s">
        <v>388</v>
      </c>
      <c r="AY85" s="20">
        <f t="shared" si="36"/>
        <v>83</v>
      </c>
      <c r="AZ85" s="313"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c r="AQ87" s="237">
        <f t="shared" si="35"/>
        <v>56</v>
      </c>
      <c r="AR87" s="237" t="s">
        <v>449</v>
      </c>
      <c r="AS87" s="238" t="s">
        <v>390</v>
      </c>
      <c r="AY87" s="20">
        <f t="shared" si="36"/>
        <v>85</v>
      </c>
      <c r="AZ87" s="313"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c r="AY88" s="20">
        <f t="shared" si="36"/>
        <v>86</v>
      </c>
      <c r="AZ88" s="313"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c r="AY89" s="20">
        <f t="shared" si="36"/>
        <v>87</v>
      </c>
      <c r="AZ89" s="313"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c r="AY90" s="20">
        <f t="shared" si="36"/>
        <v>88</v>
      </c>
      <c r="AZ90" s="315"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c r="AY91" s="20">
        <f t="shared" si="36"/>
        <v>89</v>
      </c>
      <c r="AZ91" s="315"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c r="AY92" s="20">
        <f t="shared" si="36"/>
        <v>90</v>
      </c>
      <c r="AZ92" s="315"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c r="AY93" s="20">
        <f t="shared" si="36"/>
        <v>91</v>
      </c>
      <c r="AZ93" s="315"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c r="AY94" s="20">
        <f t="shared" si="36"/>
        <v>92</v>
      </c>
      <c r="AZ94" s="315"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c r="AY95" s="20">
        <f t="shared" si="36"/>
        <v>93</v>
      </c>
      <c r="AZ95" s="313"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c r="AY97" s="20">
        <f t="shared" si="36"/>
        <v>95</v>
      </c>
      <c r="AZ97" s="315"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c r="AY98" s="20">
        <f t="shared" si="36"/>
        <v>96</v>
      </c>
      <c r="AZ98" s="315"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c r="AY99" s="20">
        <f t="shared" si="36"/>
        <v>97</v>
      </c>
      <c r="AZ99" s="315"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c r="AY100" s="20">
        <f t="shared" si="36"/>
        <v>98</v>
      </c>
      <c r="AZ100" s="315"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c r="AY101" s="20">
        <f t="shared" si="36"/>
        <v>99</v>
      </c>
      <c r="AZ101" s="313"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c r="AY103" s="20">
        <f t="shared" si="36"/>
        <v>101</v>
      </c>
      <c r="AZ103" s="313"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c r="AY104" s="20">
        <f t="shared" si="36"/>
        <v>102</v>
      </c>
      <c r="AZ104" s="313"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c r="AY105" s="20">
        <f t="shared" si="36"/>
        <v>103</v>
      </c>
      <c r="AZ105" s="313"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c r="AY106" s="20">
        <f t="shared" si="36"/>
        <v>104</v>
      </c>
      <c r="AZ106" s="313"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c r="AY107" s="20">
        <f t="shared" si="36"/>
        <v>105</v>
      </c>
      <c r="AZ107" s="313"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c r="AY108" s="20">
        <f t="shared" si="36"/>
        <v>106</v>
      </c>
      <c r="AZ108" s="313"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c r="AY109" s="20">
        <f t="shared" si="36"/>
        <v>107</v>
      </c>
      <c r="AZ109" s="313"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c r="AY110" s="20">
        <f t="shared" si="36"/>
        <v>108</v>
      </c>
      <c r="AZ110" s="313"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c r="AY111" s="20">
        <f t="shared" si="36"/>
        <v>109</v>
      </c>
      <c r="AZ111" s="313"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c r="AY113" s="20">
        <f t="shared" si="36"/>
        <v>111</v>
      </c>
      <c r="AZ113" s="315"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c r="AY114" s="20">
        <f t="shared" si="36"/>
        <v>112</v>
      </c>
      <c r="AZ114" s="315"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c r="AY115" s="20">
        <f t="shared" si="36"/>
        <v>113</v>
      </c>
      <c r="AZ115" s="315"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c r="AY116" s="20">
        <f t="shared" si="36"/>
        <v>114</v>
      </c>
      <c r="AZ116" s="315"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c r="AY117" s="20">
        <f t="shared" si="36"/>
        <v>115</v>
      </c>
      <c r="AZ117" s="313"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c r="AY119" s="20">
        <f t="shared" si="36"/>
        <v>117</v>
      </c>
      <c r="AZ119" s="313"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c r="AY120" s="20">
        <f t="shared" si="36"/>
        <v>118</v>
      </c>
      <c r="AZ120" s="313"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c r="AY121" s="20">
        <f t="shared" si="36"/>
        <v>119</v>
      </c>
      <c r="AZ121" s="313"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c r="AY122" s="20">
        <f t="shared" si="36"/>
        <v>120</v>
      </c>
      <c r="AZ122" s="313"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c r="AY123" s="20">
        <f t="shared" si="36"/>
        <v>121</v>
      </c>
      <c r="AZ123" s="313"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c r="AY124" s="20">
        <f t="shared" si="36"/>
        <v>122</v>
      </c>
      <c r="AZ124" s="315"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c r="AY125" s="20">
        <f t="shared" si="36"/>
        <v>123</v>
      </c>
      <c r="AZ125" s="315"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c r="AY126" s="20">
        <f t="shared" si="36"/>
        <v>124</v>
      </c>
      <c r="AZ126" s="315"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c r="AY128" s="20">
        <f t="shared" si="36"/>
        <v>126</v>
      </c>
      <c r="AZ128" s="336"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c r="AY129" s="20">
        <f t="shared" si="36"/>
        <v>127</v>
      </c>
      <c r="AZ129" s="336"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c r="AY130" s="20">
        <f t="shared" si="36"/>
        <v>128</v>
      </c>
      <c r="AZ130" s="336"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c r="AY131" s="20">
        <f t="shared" si="36"/>
        <v>129</v>
      </c>
      <c r="AZ131" s="336"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c r="AY132" s="20">
        <f t="shared" si="36"/>
        <v>130</v>
      </c>
      <c r="AZ132" s="336"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c r="AY133" s="20">
        <f t="shared" ref="AY133:AY176" si="37">IF(AZ133="","",AY132+1)</f>
        <v>131</v>
      </c>
      <c r="AZ133" s="313"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c r="AY134" s="20">
        <f t="shared" si="37"/>
        <v>132</v>
      </c>
      <c r="AZ134" s="313"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c r="AY135" s="20">
        <f t="shared" si="37"/>
        <v>133</v>
      </c>
      <c r="AZ135" s="313"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c r="AY136" s="20">
        <f t="shared" si="37"/>
        <v>134</v>
      </c>
      <c r="AZ136" s="313"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c r="AY137" s="20">
        <f t="shared" si="37"/>
        <v>135</v>
      </c>
      <c r="AZ137" s="313"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c r="AY139" s="20">
        <f t="shared" si="37"/>
        <v>137</v>
      </c>
      <c r="AZ139" s="321"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c r="AY140" s="20">
        <f t="shared" si="37"/>
        <v>138</v>
      </c>
      <c r="AZ140" s="321"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c r="AY141" s="20">
        <f t="shared" si="37"/>
        <v>139</v>
      </c>
      <c r="AZ141" s="321"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c r="AY142" s="20">
        <f t="shared" si="37"/>
        <v>140</v>
      </c>
      <c r="AZ142" s="321"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c r="AY143" s="20">
        <f t="shared" si="37"/>
        <v>141</v>
      </c>
      <c r="AZ143" s="321"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c r="AY144" s="20">
        <f t="shared" si="37"/>
        <v>142</v>
      </c>
      <c r="AZ144" s="321"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c r="AY145" s="20">
        <f t="shared" si="37"/>
        <v>143</v>
      </c>
      <c r="AZ145" s="321"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c r="AY146" s="20">
        <f t="shared" si="37"/>
        <v>144</v>
      </c>
      <c r="AZ146" s="321" t="s">
        <v>678</v>
      </c>
      <c r="BA146" s="38">
        <v>7</v>
      </c>
      <c r="BB146" s="38">
        <v>3</v>
      </c>
      <c r="BC146" s="38">
        <v>3</v>
      </c>
      <c r="BD146" s="38">
        <v>8</v>
      </c>
      <c r="BE146" s="40" t="s">
        <v>681</v>
      </c>
      <c r="BF146" s="37">
        <v>110000</v>
      </c>
      <c r="BG146" s="37" t="s">
        <v>685</v>
      </c>
      <c r="BH146" s="189">
        <v>20</v>
      </c>
      <c r="BI146" s="350">
        <v>20</v>
      </c>
      <c r="BJ146" s="189">
        <v>20</v>
      </c>
      <c r="BK146" s="189">
        <v>30</v>
      </c>
      <c r="BL146" s="189" t="s">
        <v>11</v>
      </c>
      <c r="BM146" s="189">
        <v>4</v>
      </c>
      <c r="BN146" s="37"/>
      <c r="BT146" s="37"/>
      <c r="BU146" s="41"/>
      <c r="BV146" s="37"/>
      <c r="BW146" s="127"/>
      <c r="BX146" s="37"/>
      <c r="BY146" s="37"/>
      <c r="BZ146" s="37"/>
      <c r="CA146" s="41"/>
      <c r="GO146" s="37"/>
    </row>
    <row r="147" spans="51:197" ht="18" hidden="1" customHeight="1">
      <c r="AY147" s="20">
        <f t="shared" si="37"/>
        <v>145</v>
      </c>
      <c r="AZ147" s="321"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c r="AY148" s="20">
        <f t="shared" si="37"/>
        <v>146</v>
      </c>
      <c r="AZ148" s="323"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c r="AY149" s="20">
        <f t="shared" si="37"/>
        <v>147</v>
      </c>
      <c r="AZ149" s="323"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c r="AY150" s="20">
        <f t="shared" si="37"/>
        <v>148</v>
      </c>
      <c r="AZ150" s="323"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c r="AY151" s="20">
        <f t="shared" si="37"/>
        <v>149</v>
      </c>
      <c r="AZ151" s="323"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c r="AY152" s="20">
        <f t="shared" si="37"/>
        <v>150</v>
      </c>
      <c r="AZ152" s="323"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c r="AY153" s="20">
        <f t="shared" si="37"/>
        <v>151</v>
      </c>
      <c r="AZ153" s="323"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c r="AY154" s="20">
        <f t="shared" si="37"/>
        <v>152</v>
      </c>
      <c r="AZ154" s="339"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c r="AY155" s="20">
        <f t="shared" si="37"/>
        <v>153</v>
      </c>
      <c r="AZ155" s="339"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c r="AY156" s="20">
        <f t="shared" si="37"/>
        <v>154</v>
      </c>
      <c r="AZ156" s="339"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c r="AY157" s="20">
        <f t="shared" si="37"/>
        <v>155</v>
      </c>
      <c r="AZ157" s="339"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c r="AY158" s="20">
        <f t="shared" si="37"/>
        <v>156</v>
      </c>
      <c r="AZ158" s="339"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c r="AY159" s="20">
        <f t="shared" si="37"/>
        <v>157</v>
      </c>
      <c r="AZ159" s="339"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c r="AY160" s="20">
        <f t="shared" si="37"/>
        <v>158</v>
      </c>
      <c r="AZ160" s="339"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c r="AY161" s="20">
        <f t="shared" si="37"/>
        <v>159</v>
      </c>
      <c r="AZ161" s="339"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c r="AY162" s="20">
        <f t="shared" si="37"/>
        <v>160</v>
      </c>
      <c r="AZ162" s="339"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c r="AY163" s="20">
        <f t="shared" si="37"/>
        <v>161</v>
      </c>
      <c r="AZ163" s="340"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c r="AY164" s="20">
        <f t="shared" si="37"/>
        <v>162</v>
      </c>
      <c r="AZ164" s="339"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c r="AY165" s="20">
        <f t="shared" si="37"/>
        <v>163</v>
      </c>
      <c r="AZ165" s="339"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c r="AY166" s="20">
        <f t="shared" si="37"/>
        <v>164</v>
      </c>
      <c r="AZ166" s="339"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c r="AY167" s="20">
        <f t="shared" si="37"/>
        <v>165</v>
      </c>
      <c r="AZ167" s="339"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c r="AY168" s="20">
        <f t="shared" si="37"/>
        <v>166</v>
      </c>
      <c r="AZ168" s="339"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c r="AY169" s="20">
        <f t="shared" si="37"/>
        <v>167</v>
      </c>
      <c r="AZ169" s="340"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c r="AY170" s="20">
        <f t="shared" si="37"/>
        <v>168</v>
      </c>
      <c r="AZ170" s="339"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c r="AY171" s="20">
        <f t="shared" si="37"/>
        <v>169</v>
      </c>
      <c r="AZ171" s="339"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c r="AY172" s="20">
        <f t="shared" si="37"/>
        <v>170</v>
      </c>
      <c r="AZ172" s="339"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c r="AY173" s="20">
        <f t="shared" si="37"/>
        <v>171</v>
      </c>
      <c r="AZ173" s="339"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c r="AY174" s="20">
        <f t="shared" si="37"/>
        <v>172</v>
      </c>
      <c r="AZ174" s="339"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c r="AY175" s="20">
        <f t="shared" si="37"/>
        <v>173</v>
      </c>
      <c r="AZ175" s="340"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c r="AY176" s="20">
        <f t="shared" si="37"/>
        <v>174</v>
      </c>
      <c r="AZ176" s="339"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c r="AY177" s="20">
        <f>IF(AZ177="","",AY176+1)</f>
        <v>175</v>
      </c>
      <c r="AZ177" s="356" t="s">
        <v>1062</v>
      </c>
      <c r="BA177" s="325">
        <v>7</v>
      </c>
      <c r="BB177" s="325">
        <v>4</v>
      </c>
      <c r="BC177" s="325">
        <v>1</v>
      </c>
      <c r="BD177" s="325">
        <v>9</v>
      </c>
      <c r="BE177" s="326" t="s">
        <v>1066</v>
      </c>
      <c r="BF177" s="327">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c r="AY178" s="20">
        <f t="shared" ref="AY178:AY243" si="38">IF(AZ178="","",AY177+1)</f>
        <v>176</v>
      </c>
      <c r="AZ178" s="356" t="s">
        <v>960</v>
      </c>
      <c r="BA178" s="325">
        <v>6</v>
      </c>
      <c r="BB178" s="325">
        <v>3</v>
      </c>
      <c r="BC178" s="325">
        <v>4</v>
      </c>
      <c r="BD178" s="325">
        <v>8</v>
      </c>
      <c r="BE178" s="326" t="s">
        <v>961</v>
      </c>
      <c r="BF178" s="327">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c r="AY179" s="20">
        <f t="shared" si="38"/>
        <v>177</v>
      </c>
      <c r="AZ179" s="352" t="s">
        <v>129</v>
      </c>
      <c r="BA179" s="353">
        <v>6</v>
      </c>
      <c r="BB179" s="353">
        <v>3</v>
      </c>
      <c r="BC179" s="353">
        <v>3</v>
      </c>
      <c r="BD179" s="353">
        <v>8</v>
      </c>
      <c r="BE179" s="354" t="s">
        <v>127</v>
      </c>
      <c r="BF179" s="355">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c r="AY181" s="20">
        <f t="shared" si="38"/>
        <v>179</v>
      </c>
      <c r="AZ181" s="362" t="s">
        <v>1030</v>
      </c>
      <c r="BA181" s="325">
        <v>4</v>
      </c>
      <c r="BB181" s="325">
        <v>3</v>
      </c>
      <c r="BC181" s="325">
        <v>2</v>
      </c>
      <c r="BD181" s="325">
        <v>8</v>
      </c>
      <c r="BE181" s="326" t="s">
        <v>1035</v>
      </c>
      <c r="BF181" s="327">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c r="AY182" s="20">
        <f t="shared" si="38"/>
        <v>180</v>
      </c>
      <c r="AZ182" s="356" t="s">
        <v>949</v>
      </c>
      <c r="BA182" s="325">
        <v>4</v>
      </c>
      <c r="BB182" s="325">
        <v>5</v>
      </c>
      <c r="BC182" s="325">
        <v>2</v>
      </c>
      <c r="BD182" s="325">
        <v>9</v>
      </c>
      <c r="BE182" s="326" t="s">
        <v>950</v>
      </c>
      <c r="BF182" s="327">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c r="AY183" s="20">
        <f t="shared" si="38"/>
        <v>181</v>
      </c>
      <c r="AZ183" s="356" t="s">
        <v>871</v>
      </c>
      <c r="BA183" s="353">
        <v>8</v>
      </c>
      <c r="BB183" s="353">
        <v>3</v>
      </c>
      <c r="BC183" s="353">
        <v>4</v>
      </c>
      <c r="BD183" s="353">
        <v>7</v>
      </c>
      <c r="BE183" s="354" t="s">
        <v>872</v>
      </c>
      <c r="BF183" s="355">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c r="AY186" s="20">
        <f t="shared" si="38"/>
        <v>184</v>
      </c>
      <c r="AZ186" s="342" t="s">
        <v>907</v>
      </c>
      <c r="BA186" s="343">
        <v>6</v>
      </c>
      <c r="BB186" s="343">
        <v>5</v>
      </c>
      <c r="BC186" s="343">
        <v>4</v>
      </c>
      <c r="BD186" s="343">
        <v>9</v>
      </c>
      <c r="BE186" s="344" t="s">
        <v>909</v>
      </c>
      <c r="BF186" s="345">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c r="AY187" s="20">
        <f t="shared" si="38"/>
        <v>185</v>
      </c>
      <c r="AZ187" s="356" t="s">
        <v>967</v>
      </c>
      <c r="BA187" s="353">
        <v>6</v>
      </c>
      <c r="BB187" s="353">
        <v>3</v>
      </c>
      <c r="BC187" s="353">
        <v>3</v>
      </c>
      <c r="BD187" s="353">
        <v>8</v>
      </c>
      <c r="BE187" s="354" t="s">
        <v>968</v>
      </c>
      <c r="BF187" s="355">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c r="AY188" s="20">
        <f t="shared" si="38"/>
        <v>186</v>
      </c>
      <c r="AZ188" s="356" t="s">
        <v>975</v>
      </c>
      <c r="BA188" s="353">
        <v>5</v>
      </c>
      <c r="BB188" s="353">
        <v>3</v>
      </c>
      <c r="BC188" s="353">
        <v>2</v>
      </c>
      <c r="BD188" s="353">
        <v>8</v>
      </c>
      <c r="BE188" s="354" t="s">
        <v>976</v>
      </c>
      <c r="BF188" s="355">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c r="AY190" s="20">
        <f t="shared" si="38"/>
        <v>188</v>
      </c>
      <c r="AZ190" s="362" t="s">
        <v>1029</v>
      </c>
      <c r="BA190" s="353">
        <v>5</v>
      </c>
      <c r="BB190" s="353">
        <v>2</v>
      </c>
      <c r="BC190" s="353">
        <v>3</v>
      </c>
      <c r="BD190" s="353">
        <v>6</v>
      </c>
      <c r="BE190" s="354" t="s">
        <v>1033</v>
      </c>
      <c r="BF190" s="355">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c r="AY191" s="20">
        <f t="shared" si="38"/>
        <v>189</v>
      </c>
      <c r="AZ191" s="313" t="s">
        <v>971</v>
      </c>
      <c r="BA191" s="325">
        <v>6</v>
      </c>
      <c r="BB191" s="325">
        <v>5</v>
      </c>
      <c r="BC191" s="325">
        <v>4</v>
      </c>
      <c r="BD191" s="325">
        <v>9</v>
      </c>
      <c r="BE191" s="326" t="s">
        <v>972</v>
      </c>
      <c r="BF191" s="327">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c r="AY193" s="20">
        <f t="shared" si="38"/>
        <v>191</v>
      </c>
      <c r="AZ193" s="357" t="s">
        <v>1052</v>
      </c>
      <c r="BA193" s="358">
        <v>7</v>
      </c>
      <c r="BB193" s="358">
        <v>3</v>
      </c>
      <c r="BC193" s="358">
        <v>4</v>
      </c>
      <c r="BD193" s="358">
        <v>7</v>
      </c>
      <c r="BE193" s="359" t="s">
        <v>1053</v>
      </c>
      <c r="BF193" s="360">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c r="AY194" s="20">
        <f t="shared" si="38"/>
        <v>192</v>
      </c>
      <c r="AZ194" s="313" t="s">
        <v>95</v>
      </c>
      <c r="BA194" s="325">
        <v>2</v>
      </c>
      <c r="BB194" s="325">
        <v>7</v>
      </c>
      <c r="BC194" s="325">
        <v>1</v>
      </c>
      <c r="BD194" s="325">
        <v>10</v>
      </c>
      <c r="BE194" s="326" t="s">
        <v>1024</v>
      </c>
      <c r="BF194" s="327">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c r="AY196" s="20">
        <f t="shared" si="38"/>
        <v>194</v>
      </c>
      <c r="AZ196" s="357" t="s">
        <v>1061</v>
      </c>
      <c r="BA196" s="358" t="s">
        <v>1067</v>
      </c>
      <c r="BB196" s="358" t="s">
        <v>1068</v>
      </c>
      <c r="BC196" s="358" t="s">
        <v>884</v>
      </c>
      <c r="BD196" s="358" t="s">
        <v>883</v>
      </c>
      <c r="BE196" s="359" t="s">
        <v>1069</v>
      </c>
      <c r="BF196" s="360">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c r="AY197" s="20">
        <f t="shared" si="38"/>
        <v>195</v>
      </c>
      <c r="AZ197" s="352" t="s">
        <v>132</v>
      </c>
      <c r="BA197" s="353">
        <v>8</v>
      </c>
      <c r="BB197" s="353">
        <v>3</v>
      </c>
      <c r="BC197" s="353">
        <v>4</v>
      </c>
      <c r="BD197" s="353">
        <v>7</v>
      </c>
      <c r="BE197" s="354" t="s">
        <v>135</v>
      </c>
      <c r="BF197" s="355">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c r="AY198" s="20">
        <f t="shared" si="38"/>
        <v>196</v>
      </c>
      <c r="AZ198" s="357" t="s">
        <v>962</v>
      </c>
      <c r="BA198" s="358">
        <v>6</v>
      </c>
      <c r="BB198" s="358">
        <v>3</v>
      </c>
      <c r="BC198" s="358">
        <v>4</v>
      </c>
      <c r="BD198" s="358">
        <v>9</v>
      </c>
      <c r="BE198" s="359" t="s">
        <v>963</v>
      </c>
      <c r="BF198" s="360">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c r="AY201" s="20">
        <f t="shared" si="38"/>
        <v>199</v>
      </c>
      <c r="AZ201" s="357" t="s">
        <v>945</v>
      </c>
      <c r="BA201" s="358">
        <v>4</v>
      </c>
      <c r="BB201" s="358">
        <v>5</v>
      </c>
      <c r="BC201" s="358">
        <v>1</v>
      </c>
      <c r="BD201" s="358">
        <v>9</v>
      </c>
      <c r="BE201" s="359" t="s">
        <v>973</v>
      </c>
      <c r="BF201" s="360">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c r="AY204" s="20">
        <f t="shared" si="38"/>
        <v>202</v>
      </c>
      <c r="AZ204" s="357" t="s">
        <v>873</v>
      </c>
      <c r="BA204" s="358">
        <v>5</v>
      </c>
      <c r="BB204" s="358">
        <v>4</v>
      </c>
      <c r="BC204" s="358">
        <v>2</v>
      </c>
      <c r="BD204" s="358">
        <v>8</v>
      </c>
      <c r="BE204" s="359" t="s">
        <v>874</v>
      </c>
      <c r="BF204" s="360">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c r="AY206" s="20">
        <f t="shared" si="38"/>
        <v>204</v>
      </c>
      <c r="AZ206" s="357" t="s">
        <v>1044</v>
      </c>
      <c r="BA206" s="358">
        <v>7</v>
      </c>
      <c r="BB206" s="358">
        <v>2</v>
      </c>
      <c r="BC206" s="358">
        <v>4</v>
      </c>
      <c r="BD206" s="358">
        <v>7</v>
      </c>
      <c r="BE206" s="359" t="s">
        <v>1045</v>
      </c>
      <c r="BF206" s="360">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c r="AY207" s="20">
        <f t="shared" si="38"/>
        <v>205</v>
      </c>
      <c r="AZ207" s="357" t="s">
        <v>1063</v>
      </c>
      <c r="BA207" s="358">
        <v>6</v>
      </c>
      <c r="BB207" s="358">
        <v>6</v>
      </c>
      <c r="BC207" s="358">
        <v>1</v>
      </c>
      <c r="BD207" s="358">
        <v>9</v>
      </c>
      <c r="BE207" s="359" t="s">
        <v>1071</v>
      </c>
      <c r="BF207" s="360">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c r="AY208" s="20">
        <f t="shared" si="38"/>
        <v>206</v>
      </c>
      <c r="AZ208" s="357" t="s">
        <v>954</v>
      </c>
      <c r="BA208" s="358">
        <v>5</v>
      </c>
      <c r="BB208" s="358">
        <v>4</v>
      </c>
      <c r="BC208" s="358">
        <v>2</v>
      </c>
      <c r="BD208" s="358">
        <v>9</v>
      </c>
      <c r="BE208" s="359" t="s">
        <v>955</v>
      </c>
      <c r="BF208" s="360">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c r="AY209" s="20">
        <f t="shared" si="38"/>
        <v>207</v>
      </c>
      <c r="AZ209" s="313" t="s">
        <v>99</v>
      </c>
      <c r="BA209" s="325">
        <v>6</v>
      </c>
      <c r="BB209" s="325">
        <v>6</v>
      </c>
      <c r="BC209" s="325">
        <v>2</v>
      </c>
      <c r="BD209" s="325">
        <v>8</v>
      </c>
      <c r="BE209" s="326" t="s">
        <v>580</v>
      </c>
      <c r="BF209" s="327">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c r="AY210" s="20">
        <f t="shared" si="38"/>
        <v>208</v>
      </c>
      <c r="AZ210" s="328" t="s">
        <v>984</v>
      </c>
      <c r="BA210" s="325">
        <v>7</v>
      </c>
      <c r="BB210" s="325">
        <v>3</v>
      </c>
      <c r="BC210" s="325">
        <v>4</v>
      </c>
      <c r="BD210" s="325">
        <v>8</v>
      </c>
      <c r="BE210" s="326" t="s">
        <v>1004</v>
      </c>
      <c r="BF210" s="327">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c r="AY211" s="20">
        <f t="shared" si="38"/>
        <v>209</v>
      </c>
      <c r="AZ211" s="313" t="s">
        <v>104</v>
      </c>
      <c r="BA211" s="325">
        <v>7</v>
      </c>
      <c r="BB211" s="325">
        <v>4</v>
      </c>
      <c r="BC211" s="325">
        <v>4</v>
      </c>
      <c r="BD211" s="325">
        <v>8</v>
      </c>
      <c r="BE211" s="326" t="s">
        <v>657</v>
      </c>
      <c r="BF211" s="327">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c r="AY212" s="20">
        <f t="shared" si="38"/>
        <v>210</v>
      </c>
      <c r="AZ212" s="313" t="s">
        <v>102</v>
      </c>
      <c r="BA212" s="325">
        <v>5</v>
      </c>
      <c r="BB212" s="325">
        <v>4</v>
      </c>
      <c r="BC212" s="325">
        <v>3</v>
      </c>
      <c r="BD212" s="325">
        <v>8</v>
      </c>
      <c r="BE212" s="326" t="s">
        <v>791</v>
      </c>
      <c r="BF212" s="327">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c r="AY213" s="20">
        <f t="shared" si="38"/>
        <v>211</v>
      </c>
      <c r="AZ213" s="342" t="s">
        <v>922</v>
      </c>
      <c r="BA213" s="343">
        <v>6</v>
      </c>
      <c r="BB213" s="343">
        <v>4</v>
      </c>
      <c r="BC213" s="343">
        <v>3</v>
      </c>
      <c r="BD213" s="343">
        <v>8</v>
      </c>
      <c r="BE213" s="344" t="s">
        <v>936</v>
      </c>
      <c r="BF213" s="345">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c r="AY215" s="20">
        <f t="shared" si="38"/>
        <v>213</v>
      </c>
      <c r="AZ215" s="342" t="s">
        <v>844</v>
      </c>
      <c r="BA215" s="343">
        <v>6</v>
      </c>
      <c r="BB215" s="343">
        <v>4</v>
      </c>
      <c r="BC215" s="343">
        <v>3</v>
      </c>
      <c r="BD215" s="343">
        <v>8</v>
      </c>
      <c r="BE215" s="344" t="s">
        <v>853</v>
      </c>
      <c r="BF215" s="345">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c r="AY216" s="20">
        <f t="shared" si="38"/>
        <v>214</v>
      </c>
      <c r="AZ216" s="328" t="s">
        <v>792</v>
      </c>
      <c r="BA216" s="325">
        <v>5</v>
      </c>
      <c r="BB216" s="325">
        <v>3</v>
      </c>
      <c r="BC216" s="325">
        <v>4</v>
      </c>
      <c r="BD216" s="325">
        <v>9</v>
      </c>
      <c r="BE216" s="326" t="s">
        <v>793</v>
      </c>
      <c r="BF216" s="327">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c r="AY217" s="20">
        <f t="shared" si="38"/>
        <v>215</v>
      </c>
      <c r="AZ217" s="357" t="s">
        <v>946</v>
      </c>
      <c r="BA217" s="325">
        <v>7</v>
      </c>
      <c r="BB217" s="325">
        <v>3</v>
      </c>
      <c r="BC217" s="325">
        <v>3</v>
      </c>
      <c r="BD217" s="325">
        <v>7</v>
      </c>
      <c r="BE217" s="326" t="s">
        <v>974</v>
      </c>
      <c r="BF217" s="327">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c r="AY219" s="20">
        <f t="shared" si="38"/>
        <v>217</v>
      </c>
      <c r="AZ219" s="315" t="s">
        <v>88</v>
      </c>
      <c r="BA219" s="329">
        <v>9</v>
      </c>
      <c r="BB219" s="329">
        <v>3</v>
      </c>
      <c r="BC219" s="329">
        <v>4</v>
      </c>
      <c r="BD219" s="329">
        <v>7</v>
      </c>
      <c r="BE219" s="330" t="s">
        <v>796</v>
      </c>
      <c r="BF219" s="331">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c r="AY221" s="20">
        <f t="shared" si="38"/>
        <v>219</v>
      </c>
      <c r="AZ221" s="346" t="s">
        <v>822</v>
      </c>
      <c r="BA221" s="347">
        <v>7</v>
      </c>
      <c r="BB221" s="347">
        <v>3</v>
      </c>
      <c r="BC221" s="347">
        <v>3</v>
      </c>
      <c r="BD221" s="347">
        <v>8</v>
      </c>
      <c r="BE221" s="348" t="s">
        <v>823</v>
      </c>
      <c r="BF221" s="349">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c r="AY222" s="20">
        <f t="shared" si="38"/>
        <v>220</v>
      </c>
      <c r="AZ222" s="352" t="s">
        <v>138</v>
      </c>
      <c r="BA222" s="353">
        <v>6</v>
      </c>
      <c r="BB222" s="353">
        <v>3</v>
      </c>
      <c r="BC222" s="353">
        <v>3</v>
      </c>
      <c r="BD222" s="353">
        <v>8</v>
      </c>
      <c r="BE222" s="354" t="s">
        <v>595</v>
      </c>
      <c r="BF222" s="355">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c r="AY224" s="20">
        <f t="shared" si="38"/>
        <v>222</v>
      </c>
      <c r="AZ224" s="361" t="s">
        <v>96</v>
      </c>
      <c r="BA224" s="358">
        <v>7</v>
      </c>
      <c r="BB224" s="358">
        <v>3</v>
      </c>
      <c r="BC224" s="358">
        <v>4</v>
      </c>
      <c r="BD224" s="358">
        <v>7</v>
      </c>
      <c r="BE224" s="359" t="s">
        <v>141</v>
      </c>
      <c r="BF224" s="360">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c r="AY226" s="20">
        <f t="shared" si="38"/>
        <v>224</v>
      </c>
      <c r="AZ226" s="361" t="s">
        <v>143</v>
      </c>
      <c r="BA226" s="358">
        <v>7</v>
      </c>
      <c r="BB226" s="358">
        <v>4</v>
      </c>
      <c r="BC226" s="358">
        <v>4</v>
      </c>
      <c r="BD226" s="358">
        <v>8</v>
      </c>
      <c r="BE226" s="359" t="s">
        <v>445</v>
      </c>
      <c r="BF226" s="360">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c r="AY230" s="20">
        <f t="shared" si="38"/>
        <v>228</v>
      </c>
      <c r="AZ230" s="362" t="s">
        <v>1002</v>
      </c>
      <c r="BA230" s="329">
        <v>6</v>
      </c>
      <c r="BB230" s="329">
        <v>4</v>
      </c>
      <c r="BC230" s="329">
        <v>2</v>
      </c>
      <c r="BD230" s="329">
        <v>8</v>
      </c>
      <c r="BE230" s="330" t="s">
        <v>977</v>
      </c>
      <c r="BF230" s="331">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c r="AY232" s="20">
        <f t="shared" si="38"/>
        <v>230</v>
      </c>
      <c r="AZ232" s="315" t="s">
        <v>94</v>
      </c>
      <c r="BA232" s="329">
        <v>8</v>
      </c>
      <c r="BB232" s="329">
        <v>3</v>
      </c>
      <c r="BC232" s="329">
        <v>5</v>
      </c>
      <c r="BD232" s="329">
        <v>7</v>
      </c>
      <c r="BE232" s="330" t="s">
        <v>145</v>
      </c>
      <c r="BF232" s="331">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c r="AY233" s="20">
        <f t="shared" si="38"/>
        <v>231</v>
      </c>
      <c r="AZ233" s="362" t="s">
        <v>875</v>
      </c>
      <c r="BA233" s="329">
        <v>6</v>
      </c>
      <c r="BB233" s="329">
        <v>4</v>
      </c>
      <c r="BC233" s="329">
        <v>3</v>
      </c>
      <c r="BD233" s="329">
        <v>8</v>
      </c>
      <c r="BE233" s="330" t="s">
        <v>876</v>
      </c>
      <c r="BF233" s="331">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c r="AY235" s="20">
        <f t="shared" si="38"/>
        <v>233</v>
      </c>
      <c r="AZ235" s="362" t="s">
        <v>964</v>
      </c>
      <c r="BA235" s="329">
        <v>7</v>
      </c>
      <c r="BB235" s="329">
        <v>3</v>
      </c>
      <c r="BC235" s="329">
        <v>4</v>
      </c>
      <c r="BD235" s="329">
        <v>8</v>
      </c>
      <c r="BE235" s="330" t="s">
        <v>965</v>
      </c>
      <c r="BF235" s="331">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c r="AY236" s="20">
        <f t="shared" si="38"/>
        <v>234</v>
      </c>
      <c r="AZ236" s="362" t="s">
        <v>877</v>
      </c>
      <c r="BA236" s="329">
        <v>5</v>
      </c>
      <c r="BB236" s="329">
        <v>7</v>
      </c>
      <c r="BC236" s="329">
        <v>2</v>
      </c>
      <c r="BD236" s="329">
        <v>9</v>
      </c>
      <c r="BE236" s="330" t="s">
        <v>878</v>
      </c>
      <c r="BF236" s="331">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c r="AY237" s="20">
        <f t="shared" si="38"/>
        <v>235</v>
      </c>
      <c r="AZ237" s="313" t="s">
        <v>597</v>
      </c>
      <c r="BA237" s="325">
        <v>6</v>
      </c>
      <c r="BB237" s="325">
        <v>3</v>
      </c>
      <c r="BC237" s="325">
        <v>3</v>
      </c>
      <c r="BD237" s="325">
        <v>9</v>
      </c>
      <c r="BE237" s="326" t="s">
        <v>948</v>
      </c>
      <c r="BF237" s="367">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c r="AY238" s="20">
        <f t="shared" si="38"/>
        <v>236</v>
      </c>
      <c r="AZ238" s="315" t="s">
        <v>947</v>
      </c>
      <c r="BA238" s="329">
        <v>5</v>
      </c>
      <c r="BB238" s="329">
        <v>5</v>
      </c>
      <c r="BC238" s="329">
        <v>3</v>
      </c>
      <c r="BD238" s="329">
        <v>9</v>
      </c>
      <c r="BE238" s="330" t="s">
        <v>146</v>
      </c>
      <c r="BF238" s="331">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c r="AY241" s="20">
        <f t="shared" si="38"/>
        <v>239</v>
      </c>
      <c r="AZ241" s="362" t="s">
        <v>879</v>
      </c>
      <c r="BA241" s="329">
        <v>6</v>
      </c>
      <c r="BB241" s="329">
        <v>4</v>
      </c>
      <c r="BC241" s="329">
        <v>3</v>
      </c>
      <c r="BD241" s="329">
        <v>8</v>
      </c>
      <c r="BE241" s="330" t="s">
        <v>880</v>
      </c>
      <c r="BF241" s="331">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c r="AY242" s="20">
        <f t="shared" si="38"/>
        <v>240</v>
      </c>
      <c r="AZ242" s="362" t="s">
        <v>1048</v>
      </c>
      <c r="BA242" s="329">
        <v>3</v>
      </c>
      <c r="BB242" s="329">
        <v>5</v>
      </c>
      <c r="BC242" s="329">
        <v>1</v>
      </c>
      <c r="BD242" s="329">
        <v>10</v>
      </c>
      <c r="BE242" s="330" t="s">
        <v>1049</v>
      </c>
      <c r="BF242" s="331">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c r="AY243" s="20">
        <f t="shared" si="38"/>
        <v>241</v>
      </c>
      <c r="AZ243" s="313" t="s">
        <v>147</v>
      </c>
      <c r="BA243" s="325">
        <v>5</v>
      </c>
      <c r="BB243" s="325">
        <v>4</v>
      </c>
      <c r="BC243" s="325">
        <v>3</v>
      </c>
      <c r="BD243" s="325">
        <v>8</v>
      </c>
      <c r="BE243" s="326" t="s">
        <v>598</v>
      </c>
      <c r="BF243" s="327">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c r="AY244" s="20">
        <f t="shared" ref="AY244:AY277" si="39">IF(AZ244="","",AY243+1)</f>
        <v>242</v>
      </c>
      <c r="AZ244" s="313" t="s">
        <v>103</v>
      </c>
      <c r="BA244" s="325">
        <v>4</v>
      </c>
      <c r="BB244" s="325">
        <v>5</v>
      </c>
      <c r="BC244" s="325">
        <v>2</v>
      </c>
      <c r="BD244" s="325">
        <v>9</v>
      </c>
      <c r="BE244" s="326" t="s">
        <v>148</v>
      </c>
      <c r="BF244" s="327">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c r="AY245" s="20">
        <f t="shared" si="39"/>
        <v>243</v>
      </c>
      <c r="AZ245" s="362" t="s">
        <v>966</v>
      </c>
      <c r="BA245" s="329">
        <v>7</v>
      </c>
      <c r="BB245" s="329">
        <v>3</v>
      </c>
      <c r="BC245" s="329">
        <v>4</v>
      </c>
      <c r="BD245" s="329">
        <v>7</v>
      </c>
      <c r="BE245" s="330" t="s">
        <v>1000</v>
      </c>
      <c r="BF245" s="331">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c r="AY246" s="20">
        <f t="shared" si="39"/>
        <v>244</v>
      </c>
      <c r="AZ246" s="315" t="s">
        <v>93</v>
      </c>
      <c r="BA246" s="329">
        <v>6</v>
      </c>
      <c r="BB246" s="329">
        <v>6</v>
      </c>
      <c r="BC246" s="329">
        <v>3</v>
      </c>
      <c r="BD246" s="329">
        <v>10</v>
      </c>
      <c r="BE246" s="330" t="s">
        <v>149</v>
      </c>
      <c r="BF246" s="331">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c r="AY247" s="20">
        <f t="shared" si="39"/>
        <v>245</v>
      </c>
      <c r="AZ247" s="362" t="s">
        <v>1028</v>
      </c>
      <c r="BA247" s="329">
        <v>5</v>
      </c>
      <c r="BB247" s="329">
        <v>2</v>
      </c>
      <c r="BC247" s="329">
        <v>3</v>
      </c>
      <c r="BD247" s="329">
        <v>6</v>
      </c>
      <c r="BE247" s="330" t="s">
        <v>1025</v>
      </c>
      <c r="BF247" s="331">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c r="AY249" s="20">
        <f t="shared" si="39"/>
        <v>247</v>
      </c>
      <c r="AZ249" s="315" t="s">
        <v>98</v>
      </c>
      <c r="BA249" s="329">
        <v>7</v>
      </c>
      <c r="BB249" s="329">
        <v>4</v>
      </c>
      <c r="BC249" s="329">
        <v>4</v>
      </c>
      <c r="BD249" s="329">
        <v>8</v>
      </c>
      <c r="BE249" s="330" t="s">
        <v>150</v>
      </c>
      <c r="BF249" s="331">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c r="AY250" s="20">
        <f t="shared" si="39"/>
        <v>248</v>
      </c>
      <c r="AZ250" s="315" t="s">
        <v>151</v>
      </c>
      <c r="BA250" s="329">
        <v>5</v>
      </c>
      <c r="BB250" s="329">
        <v>3</v>
      </c>
      <c r="BC250" s="329">
        <v>3</v>
      </c>
      <c r="BD250" s="329">
        <v>6</v>
      </c>
      <c r="BE250" s="330" t="s">
        <v>152</v>
      </c>
      <c r="BF250" s="331">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c r="AY252" s="20">
        <f t="shared" si="39"/>
        <v>250</v>
      </c>
      <c r="AZ252" s="313" t="s">
        <v>106</v>
      </c>
      <c r="BA252" s="325">
        <v>5</v>
      </c>
      <c r="BB252" s="325">
        <v>6</v>
      </c>
      <c r="BC252" s="325">
        <v>1</v>
      </c>
      <c r="BD252" s="325">
        <v>9</v>
      </c>
      <c r="BE252" s="326" t="s">
        <v>153</v>
      </c>
      <c r="BF252" s="367">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c r="AY254" s="20">
        <f t="shared" si="39"/>
        <v>252</v>
      </c>
      <c r="AZ254" s="315" t="s">
        <v>881</v>
      </c>
      <c r="BA254" s="329">
        <v>4</v>
      </c>
      <c r="BB254" s="329">
        <v>6</v>
      </c>
      <c r="BC254" s="329">
        <v>1</v>
      </c>
      <c r="BD254" s="329">
        <v>9</v>
      </c>
      <c r="BE254" s="330" t="s">
        <v>155</v>
      </c>
      <c r="BF254" s="331">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c r="AY255" s="20">
        <f t="shared" si="39"/>
        <v>253</v>
      </c>
      <c r="AZ255" s="328" t="s">
        <v>980</v>
      </c>
      <c r="BA255" s="329">
        <v>4</v>
      </c>
      <c r="BB255" s="329">
        <v>3</v>
      </c>
      <c r="BC255" s="329">
        <v>2</v>
      </c>
      <c r="BD255" s="329">
        <v>8</v>
      </c>
      <c r="BE255" s="330" t="s">
        <v>981</v>
      </c>
      <c r="BF255" s="331">
        <v>110000</v>
      </c>
      <c r="BG255" s="37" t="s">
        <v>989</v>
      </c>
      <c r="BH255" s="37"/>
      <c r="BI255" s="37"/>
      <c r="BJ255" s="37"/>
      <c r="BK255" s="37"/>
      <c r="BL255" s="37"/>
      <c r="BM255" s="37">
        <v>1</v>
      </c>
      <c r="GO255" s="37"/>
    </row>
    <row r="256" spans="51:197" ht="18" hidden="1" customHeight="1">
      <c r="AY256" s="20">
        <f t="shared" si="39"/>
        <v>254</v>
      </c>
      <c r="AZ256" s="313" t="s">
        <v>567</v>
      </c>
      <c r="BA256" s="325">
        <v>8</v>
      </c>
      <c r="BB256" s="325">
        <v>3</v>
      </c>
      <c r="BC256" s="325">
        <v>5</v>
      </c>
      <c r="BD256" s="325">
        <v>7</v>
      </c>
      <c r="BE256" s="326" t="s">
        <v>559</v>
      </c>
      <c r="BF256" s="327">
        <v>250000</v>
      </c>
      <c r="BG256" s="37" t="s">
        <v>990</v>
      </c>
      <c r="BH256" s="37"/>
      <c r="BI256" s="37"/>
      <c r="BJ256" s="37"/>
      <c r="BK256" s="37"/>
      <c r="BL256" s="37"/>
      <c r="BM256" s="37">
        <v>1</v>
      </c>
      <c r="GO256" s="37"/>
    </row>
    <row r="257" spans="51:197" ht="18" hidden="1" customHeight="1">
      <c r="AY257" s="20">
        <f t="shared" si="39"/>
        <v>255</v>
      </c>
      <c r="AZ257" s="362" t="s">
        <v>1031</v>
      </c>
      <c r="BA257" s="325">
        <v>6</v>
      </c>
      <c r="BB257" s="325">
        <v>3</v>
      </c>
      <c r="BC257" s="325">
        <v>3</v>
      </c>
      <c r="BD257" s="325">
        <v>7</v>
      </c>
      <c r="BE257" s="326" t="s">
        <v>1037</v>
      </c>
      <c r="BF257" s="327">
        <v>170000</v>
      </c>
      <c r="BG257" s="37" t="s">
        <v>991</v>
      </c>
      <c r="BH257" s="37"/>
      <c r="BI257" s="37"/>
      <c r="BJ257" s="37"/>
      <c r="BK257" s="37"/>
      <c r="BL257" s="37"/>
      <c r="BM257" s="37">
        <v>1</v>
      </c>
      <c r="GO257" s="37"/>
    </row>
    <row r="258" spans="51:197" ht="18" hidden="1" customHeight="1">
      <c r="AY258" s="20">
        <f t="shared" si="39"/>
        <v>256</v>
      </c>
      <c r="AZ258" s="315" t="s">
        <v>90</v>
      </c>
      <c r="BA258" s="329">
        <v>7</v>
      </c>
      <c r="BB258" s="329">
        <v>2</v>
      </c>
      <c r="BC258" s="329">
        <v>3</v>
      </c>
      <c r="BD258" s="329">
        <v>7</v>
      </c>
      <c r="BE258" s="330" t="s">
        <v>600</v>
      </c>
      <c r="BF258" s="331">
        <v>150000</v>
      </c>
      <c r="BG258" s="37" t="s">
        <v>992</v>
      </c>
      <c r="BH258" s="37"/>
      <c r="BI258" s="37"/>
      <c r="BJ258" s="37"/>
      <c r="BK258" s="37"/>
      <c r="BL258" s="37"/>
      <c r="BM258" s="37">
        <v>1</v>
      </c>
      <c r="GO258" s="37"/>
    </row>
    <row r="259" spans="51:197" ht="18" hidden="1" customHeight="1">
      <c r="AY259" s="20">
        <f t="shared" si="39"/>
        <v>257</v>
      </c>
      <c r="AZ259" s="328" t="s">
        <v>952</v>
      </c>
      <c r="BA259" s="329">
        <v>5</v>
      </c>
      <c r="BB259" s="329">
        <v>5</v>
      </c>
      <c r="BC259" s="329">
        <v>1</v>
      </c>
      <c r="BD259" s="329">
        <v>9</v>
      </c>
      <c r="BE259" s="330" t="s">
        <v>953</v>
      </c>
      <c r="BF259" s="331">
        <v>250000</v>
      </c>
      <c r="BG259" s="37" t="s">
        <v>993</v>
      </c>
      <c r="BH259" s="37"/>
      <c r="BI259" s="37"/>
      <c r="BJ259" s="37"/>
      <c r="BK259" s="37"/>
      <c r="BL259" s="37"/>
      <c r="BM259" s="37">
        <v>1</v>
      </c>
      <c r="GO259" s="37"/>
    </row>
    <row r="260" spans="51:197" ht="18" hidden="1" customHeight="1">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c r="AY263" s="20">
        <f t="shared" si="39"/>
        <v>261</v>
      </c>
      <c r="AZ263" s="328" t="s">
        <v>978</v>
      </c>
      <c r="BA263" s="329">
        <v>6</v>
      </c>
      <c r="BB263" s="325">
        <v>3</v>
      </c>
      <c r="BC263" s="325">
        <v>3</v>
      </c>
      <c r="BD263" s="325">
        <v>8</v>
      </c>
      <c r="BE263" s="326" t="s">
        <v>979</v>
      </c>
      <c r="BF263" s="327">
        <v>190000</v>
      </c>
      <c r="BG263" s="37" t="s">
        <v>997</v>
      </c>
      <c r="BH263" s="37"/>
      <c r="BI263" s="37"/>
      <c r="BJ263" s="37"/>
      <c r="BK263" s="37"/>
      <c r="BL263" s="37"/>
      <c r="BM263" s="37">
        <v>1</v>
      </c>
      <c r="GO263" s="189"/>
    </row>
    <row r="264" spans="51:197" ht="18" hidden="1" customHeight="1">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c r="AY266" s="20">
        <f t="shared" si="39"/>
        <v>264</v>
      </c>
      <c r="AZ266" s="328" t="s">
        <v>1046</v>
      </c>
      <c r="BA266" s="329">
        <v>7</v>
      </c>
      <c r="BB266" s="325">
        <v>2</v>
      </c>
      <c r="BC266" s="325">
        <v>3</v>
      </c>
      <c r="BD266" s="325">
        <v>6</v>
      </c>
      <c r="BE266" s="326" t="s">
        <v>1047</v>
      </c>
      <c r="BF266" s="327">
        <v>130000</v>
      </c>
      <c r="BG266" s="37" t="s">
        <v>1027</v>
      </c>
      <c r="BH266" s="37"/>
      <c r="BI266" s="37"/>
      <c r="BJ266" s="37"/>
      <c r="BK266" s="37"/>
      <c r="BL266" s="37"/>
      <c r="BM266" s="37">
        <v>1</v>
      </c>
      <c r="GO266" s="37"/>
    </row>
    <row r="267" spans="51:197" ht="9.9499999999999993" hidden="1" customHeight="1">
      <c r="AY267" s="20">
        <f t="shared" si="39"/>
        <v>265</v>
      </c>
      <c r="AZ267" s="328" t="s">
        <v>882</v>
      </c>
      <c r="BA267" s="363" t="s">
        <v>883</v>
      </c>
      <c r="BB267" s="325" t="s">
        <v>884</v>
      </c>
      <c r="BC267" s="325" t="s">
        <v>885</v>
      </c>
      <c r="BD267" s="325" t="s">
        <v>886</v>
      </c>
      <c r="BE267" s="326" t="s">
        <v>887</v>
      </c>
      <c r="BF267" s="327">
        <v>390000</v>
      </c>
      <c r="BG267" s="37" t="s">
        <v>1032</v>
      </c>
      <c r="BH267" s="37"/>
      <c r="BI267" s="37"/>
      <c r="BJ267" s="37"/>
      <c r="BK267" s="37"/>
      <c r="BL267" s="37"/>
      <c r="BM267" s="37">
        <v>1</v>
      </c>
      <c r="GO267" s="37"/>
    </row>
    <row r="268" spans="51:197" ht="9.9499999999999993" hidden="1" customHeight="1">
      <c r="AY268" s="20">
        <f t="shared" si="39"/>
        <v>266</v>
      </c>
      <c r="AZ268" s="328" t="s">
        <v>969</v>
      </c>
      <c r="BA268" s="329">
        <v>3</v>
      </c>
      <c r="BB268" s="325">
        <v>7</v>
      </c>
      <c r="BC268" s="325">
        <v>2</v>
      </c>
      <c r="BD268" s="325">
        <v>9</v>
      </c>
      <c r="BE268" s="326" t="s">
        <v>970</v>
      </c>
      <c r="BF268" s="327">
        <v>110000</v>
      </c>
      <c r="BG268" s="37" t="s">
        <v>1034</v>
      </c>
      <c r="BH268" s="37"/>
      <c r="BI268" s="37"/>
      <c r="BJ268" s="37"/>
      <c r="BK268" s="37"/>
      <c r="BL268" s="37"/>
      <c r="BM268" s="37">
        <v>1</v>
      </c>
      <c r="GO268" s="189"/>
    </row>
    <row r="269" spans="51:197" ht="9.9499999999999993" hidden="1" customHeight="1">
      <c r="AY269" s="20">
        <f t="shared" si="39"/>
        <v>267</v>
      </c>
      <c r="AZ269" s="328" t="s">
        <v>982</v>
      </c>
      <c r="BA269" s="329">
        <v>6</v>
      </c>
      <c r="BB269" s="325">
        <v>2</v>
      </c>
      <c r="BC269" s="325">
        <v>3</v>
      </c>
      <c r="BD269" s="325">
        <v>7</v>
      </c>
      <c r="BE269" s="326" t="s">
        <v>983</v>
      </c>
      <c r="BF269" s="327">
        <v>100000</v>
      </c>
      <c r="BG269" s="37" t="s">
        <v>1036</v>
      </c>
      <c r="BH269" s="37"/>
      <c r="BI269" s="37"/>
      <c r="BJ269" s="37"/>
      <c r="BK269" s="37"/>
      <c r="BL269" s="37"/>
      <c r="BM269" s="37">
        <v>1</v>
      </c>
      <c r="GO269" s="23"/>
    </row>
    <row r="270" spans="51:197" ht="9.9499999999999993" hidden="1" customHeight="1">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c r="AY271" s="20">
        <f t="shared" si="39"/>
        <v>269</v>
      </c>
      <c r="AZ271" s="315" t="s">
        <v>92</v>
      </c>
      <c r="BA271" s="329">
        <v>6</v>
      </c>
      <c r="BB271" s="329">
        <v>4</v>
      </c>
      <c r="BC271" s="329">
        <v>3</v>
      </c>
      <c r="BD271" s="329">
        <v>9</v>
      </c>
      <c r="BE271" s="330" t="s">
        <v>162</v>
      </c>
      <c r="BF271" s="331">
        <v>290000</v>
      </c>
      <c r="BG271" s="37" t="s">
        <v>1055</v>
      </c>
      <c r="BH271" s="37"/>
      <c r="BI271" s="37"/>
      <c r="BJ271" s="37"/>
      <c r="BK271" s="37"/>
      <c r="BL271" s="37"/>
      <c r="BM271" s="37">
        <v>1</v>
      </c>
      <c r="GO271" s="189"/>
    </row>
    <row r="272" spans="51:197" ht="12.75" hidden="1">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c r="AY273" s="20">
        <f t="shared" si="39"/>
        <v>271</v>
      </c>
      <c r="AZ273" s="313" t="s">
        <v>570</v>
      </c>
      <c r="BA273" s="325">
        <v>5</v>
      </c>
      <c r="BB273" s="325">
        <v>4</v>
      </c>
      <c r="BC273" s="325">
        <v>3</v>
      </c>
      <c r="BD273" s="325">
        <v>8</v>
      </c>
      <c r="BE273" s="326" t="s">
        <v>548</v>
      </c>
      <c r="BF273" s="327">
        <v>150000</v>
      </c>
      <c r="BG273" s="37" t="s">
        <v>1057</v>
      </c>
      <c r="BH273" s="37"/>
      <c r="BI273" s="37"/>
      <c r="BJ273" s="37"/>
      <c r="BK273" s="37"/>
      <c r="BL273" s="37"/>
      <c r="BM273" s="37">
        <v>1</v>
      </c>
      <c r="GO273" s="23"/>
    </row>
    <row r="274" spans="51:197" ht="9.9499999999999993" hidden="1" customHeight="1">
      <c r="AY274" s="20">
        <f t="shared" si="39"/>
        <v>272</v>
      </c>
      <c r="AZ274" s="362" t="s">
        <v>985</v>
      </c>
      <c r="BA274" s="325">
        <v>6</v>
      </c>
      <c r="BB274" s="325">
        <v>3</v>
      </c>
      <c r="BC274" s="325">
        <v>3</v>
      </c>
      <c r="BD274" s="325">
        <v>8</v>
      </c>
      <c r="BE274" s="326" t="s">
        <v>951</v>
      </c>
      <c r="BF274" s="327">
        <v>170000</v>
      </c>
      <c r="BG274" s="37" t="s">
        <v>1058</v>
      </c>
      <c r="BH274" s="37"/>
      <c r="BI274" s="37"/>
      <c r="BJ274" s="37"/>
      <c r="BK274" s="37"/>
      <c r="BL274" s="37"/>
      <c r="BM274" s="37">
        <v>1</v>
      </c>
      <c r="GO274" s="23"/>
    </row>
    <row r="275" spans="51:197" ht="9.9499999999999993" hidden="1" customHeight="1">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c r="AY276" s="20">
        <f t="shared" si="39"/>
        <v>274</v>
      </c>
      <c r="AZ276" s="362" t="s">
        <v>1050</v>
      </c>
      <c r="BA276" s="325">
        <v>5</v>
      </c>
      <c r="BB276" s="325">
        <v>5</v>
      </c>
      <c r="BC276" s="325">
        <v>2</v>
      </c>
      <c r="BD276" s="325">
        <v>9</v>
      </c>
      <c r="BE276" s="326" t="s">
        <v>1051</v>
      </c>
      <c r="BF276" s="327">
        <v>280000</v>
      </c>
      <c r="BG276" s="37" t="s">
        <v>1070</v>
      </c>
      <c r="BH276" s="37"/>
      <c r="BI276" s="37"/>
      <c r="BJ276" s="37"/>
      <c r="BK276" s="37"/>
      <c r="BL276" s="37"/>
      <c r="BM276" s="37">
        <v>1</v>
      </c>
      <c r="GO276" s="23"/>
    </row>
    <row r="277" spans="51:197" ht="9.9499999999999993" hidden="1" customHeight="1">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c r="BG278" s="37"/>
      <c r="BH278" s="37"/>
      <c r="BI278" s="37"/>
      <c r="BJ278" s="37"/>
      <c r="BK278" s="37"/>
      <c r="BL278" s="37"/>
      <c r="BM278" s="37"/>
      <c r="GO278" s="23"/>
    </row>
    <row r="279" spans="51:197" ht="9.9499999999999993" hidden="1" customHeight="1">
      <c r="BG279" s="37"/>
      <c r="GO279" s="189"/>
    </row>
    <row r="280" spans="51:197" ht="9.9499999999999993" hidden="1" customHeight="1">
      <c r="BG280" s="37"/>
      <c r="GO280" s="23"/>
    </row>
    <row r="281" spans="51:197" ht="9.9499999999999993" hidden="1" customHeight="1">
      <c r="GO281" s="23"/>
    </row>
    <row r="282" spans="51:197" ht="9.9499999999999993" hidden="1" customHeight="1">
      <c r="GO282" s="23"/>
    </row>
    <row r="283" spans="51:197" ht="9.9499999999999993" hidden="1" customHeight="1">
      <c r="GO283" s="23"/>
    </row>
    <row r="284" spans="51:197" ht="9.9499999999999993" hidden="1" customHeight="1">
      <c r="GO284" s="23"/>
    </row>
    <row r="285" spans="51:197" ht="9.9499999999999993" hidden="1" customHeight="1">
      <c r="GO285" s="189"/>
    </row>
    <row r="286" spans="51:197" ht="9.9499999999999993" hidden="1" customHeight="1">
      <c r="GO286" s="37"/>
    </row>
    <row r="287" spans="51:197" ht="9.9499999999999993" hidden="1" customHeight="1">
      <c r="GO287" s="37"/>
    </row>
    <row r="288" spans="51:197" ht="9.9499999999999993" hidden="1" customHeight="1">
      <c r="GO288" s="37"/>
    </row>
    <row r="289" spans="197:197" ht="9.9499999999999993" hidden="1" customHeight="1">
      <c r="GO289" s="37"/>
    </row>
    <row r="290" spans="197:197" ht="9.9499999999999993" hidden="1" customHeight="1">
      <c r="GO290" s="37"/>
    </row>
    <row r="291" spans="197:197" ht="9.9499999999999993" hidden="1" customHeight="1">
      <c r="GO291" s="189"/>
    </row>
    <row r="292" spans="197:197" ht="9.9499999999999993" hidden="1" customHeight="1">
      <c r="GO292" s="189"/>
    </row>
    <row r="293" spans="197:197" ht="9.9499999999999993" hidden="1" customHeight="1">
      <c r="GO293" s="37"/>
    </row>
    <row r="294" spans="197:197" ht="9.9499999999999993" hidden="1" customHeight="1">
      <c r="GO294" s="37"/>
    </row>
    <row r="295" spans="197:197" ht="9.9499999999999993" hidden="1" customHeight="1">
      <c r="GO295" s="189"/>
    </row>
    <row r="296" spans="197:197" ht="9.9499999999999993" hidden="1" customHeight="1">
      <c r="GO296" s="23"/>
    </row>
    <row r="297" spans="197:197" ht="9.9499999999999993" hidden="1" customHeight="1">
      <c r="GO297" s="23"/>
    </row>
    <row r="298" spans="197:197" ht="9.9499999999999993" hidden="1" customHeight="1">
      <c r="GO298" s="23"/>
    </row>
    <row r="299" spans="197:197" ht="9.9499999999999993" hidden="1" customHeight="1">
      <c r="GO299" s="23"/>
    </row>
    <row r="300" spans="197:197" ht="9.9499999999999993" hidden="1" customHeight="1">
      <c r="GO300" s="23"/>
    </row>
    <row r="301" spans="197:197" ht="0" hidden="1" customHeight="1"/>
    <row r="302" spans="197:197" ht="0" hidden="1" customHeight="1"/>
    <row r="303" spans="197:197" ht="0" hidden="1" customHeight="1"/>
    <row r="304" spans="197:197" ht="0" hidden="1" customHeight="1"/>
  </sheetData>
  <sheetCalcPr fullCalcOnLoad="1"/>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19" priority="2" stopIfTrue="1" operator="greaterThanOrEqual">
      <formula>AS3+1</formula>
    </cfRule>
    <cfRule type="cellIs" dxfId="18" priority="3" stopIfTrue="1" operator="lessThanOrEqual">
      <formula>AS3-1</formula>
    </cfRule>
  </conditionalFormatting>
  <conditionalFormatting sqref="W19 T3:W18 Y3:Y18 W25:W26">
    <cfRule type="cellIs" dxfId="17" priority="4" stopIfTrue="1" operator="equal">
      <formula>0</formula>
    </cfRule>
  </conditionalFormatting>
  <conditionalFormatting sqref="AA24:AA26">
    <cfRule type="cellIs" dxfId="16" priority="5" stopIfTrue="1" operator="equal">
      <formula>"0,0"</formula>
    </cfRule>
  </conditionalFormatting>
  <conditionalFormatting sqref="M3:M18 K3:K18">
    <cfRule type="cellIs" dxfId="15" priority="6" stopIfTrue="1" operator="equal">
      <formula>"n/a"</formula>
    </cfRule>
  </conditionalFormatting>
  <conditionalFormatting sqref="N19:V19">
    <cfRule type="cellIs" dxfId="14" priority="7" stopIfTrue="1" operator="equal">
      <formula>0</formula>
    </cfRule>
  </conditionalFormatting>
  <conditionalFormatting sqref="P3:S18">
    <cfRule type="cellIs" dxfId="13" priority="8" stopIfTrue="1" operator="lessThanOrEqual">
      <formula>-1</formula>
    </cfRule>
  </conditionalFormatting>
  <conditionalFormatting sqref="X24:Y24">
    <cfRule type="cellIs" dxfId="12" priority="9" stopIfTrue="1" operator="equal">
      <formula>-500</formula>
    </cfRule>
  </conditionalFormatting>
  <conditionalFormatting sqref="V24">
    <cfRule type="cellIs" dxfId="11" priority="10" stopIfTrue="1" operator="greaterThan">
      <formula>$X$24</formula>
    </cfRule>
  </conditionalFormatting>
  <conditionalFormatting sqref="Z3:Z18">
    <cfRule type="cellIs" dxfId="10" priority="11" stopIfTrue="1" operator="equal">
      <formula>"Star"</formula>
    </cfRule>
    <cfRule type="cellIs" dxfId="9" priority="12" stopIfTrue="1" operator="equal">
      <formula>AA3</formula>
    </cfRule>
  </conditionalFormatting>
  <conditionalFormatting sqref="I3:I18">
    <cfRule type="cellIs" dxfId="8" priority="15" stopIfTrue="1" operator="equal">
      <formula>0</formula>
    </cfRule>
    <cfRule type="cellIs" dxfId="7" priority="16" stopIfTrue="1" operator="equal">
      <formula>"Superato numero massimo giocatori per ruolo"</formula>
    </cfRule>
  </conditionalFormatting>
  <conditionalFormatting sqref="AA3:AA18">
    <cfRule type="cellIs" dxfId="6" priority="13" stopIfTrue="1" operator="greaterThan">
      <formula>AW3</formula>
    </cfRule>
    <cfRule type="cellIs" dxfId="5" priority="14" stopIfTrue="1" operator="equal">
      <formula>0</formula>
    </cfRule>
  </conditionalFormatting>
  <conditionalFormatting sqref="AK3:AK18">
    <cfRule type="cellIs" dxfId="4" priority="32" stopIfTrue="1" operator="greaterThan">
      <formula>AY4</formula>
    </cfRule>
    <cfRule type="cellIs" dxfId="3" priority="33"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legacyDrawing r:id="rId3"/>
  <controls>
    <control shapeId="1102" r:id="rId4" name="CheckBox1"/>
  </controls>
</worksheet>
</file>

<file path=xl/worksheets/sheet2.xml><?xml version="1.0" encoding="utf-8"?>
<worksheet xmlns="http://schemas.openxmlformats.org/spreadsheetml/2006/main" xmlns:r="http://schemas.openxmlformats.org/officeDocument/2006/relationships">
  <sheetPr codeName="Ark2"/>
  <dimension ref="A1:AD206"/>
  <sheetViews>
    <sheetView workbookViewId="0">
      <pane ySplit="6" topLeftCell="A7" activePane="bottomLeft" state="frozen"/>
      <selection activeCell="A7" sqref="A7"/>
      <selection pane="bottomLeft" activeCell="D2" sqref="D2"/>
    </sheetView>
  </sheetViews>
  <sheetFormatPr defaultColWidth="0" defaultRowHeight="0" customHeight="1" zeroHeight="1"/>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c r="A2" s="179">
        <f>SUM(AA:AA)</f>
        <v>0</v>
      </c>
      <c r="B2" s="180">
        <f>SUM(AB:AB)</f>
        <v>0</v>
      </c>
      <c r="C2" s="181">
        <f>SUM(AC:AC)</f>
        <v>0</v>
      </c>
      <c r="D2" s="87" t="s">
        <v>630</v>
      </c>
      <c r="E2" s="172">
        <f>SUM(E6:E206)</f>
        <v>0</v>
      </c>
      <c r="F2" s="51" t="s">
        <v>15</v>
      </c>
      <c r="G2" s="170">
        <f>SUM(G7:G206)</f>
        <v>0</v>
      </c>
      <c r="H2" s="171">
        <f>SUM(H7:H206)</f>
        <v>0</v>
      </c>
      <c r="I2" s="51" t="s">
        <v>15</v>
      </c>
      <c r="J2" s="170">
        <f>SUM(J7:J206)</f>
        <v>0</v>
      </c>
      <c r="K2" s="169">
        <f>SUM(K7:K206)</f>
        <v>0</v>
      </c>
      <c r="L2" s="142" t="s">
        <v>15</v>
      </c>
      <c r="M2" s="167">
        <f>SUM(M7:M206)</f>
        <v>0</v>
      </c>
      <c r="N2" s="168">
        <f>SUM(N7:N206)</f>
        <v>0</v>
      </c>
      <c r="O2" s="142" t="s">
        <v>15</v>
      </c>
      <c r="P2" s="167">
        <f>SUM(P7:P206)</f>
        <v>0</v>
      </c>
      <c r="Q2" s="168">
        <f>SUM(Q7:Q206)</f>
        <v>0</v>
      </c>
      <c r="R2" s="142" t="s">
        <v>15</v>
      </c>
      <c r="S2" s="167">
        <f>SUM(S7:S206)</f>
        <v>0</v>
      </c>
      <c r="T2" s="166">
        <f>SUM(T7:T206)/AD2</f>
        <v>0</v>
      </c>
      <c r="U2" s="108" t="s">
        <v>16</v>
      </c>
      <c r="V2" s="68"/>
      <c r="W2" s="60"/>
      <c r="X2" s="60"/>
      <c r="Y2" s="70"/>
      <c r="AD2" s="58">
        <f>IF(A2+B2+C2=0,1,A2+B2+C2)</f>
        <v>1</v>
      </c>
    </row>
    <row r="3" spans="1:30" ht="13.5" thickBot="1">
      <c r="A3" s="182">
        <f>A2/AD2</f>
        <v>0</v>
      </c>
      <c r="B3" s="183">
        <f>B2/AD2</f>
        <v>0</v>
      </c>
      <c r="C3" s="184">
        <f>C2/AD2</f>
        <v>0</v>
      </c>
      <c r="D3" s="88"/>
      <c r="E3" s="173">
        <f>E2/$AD2</f>
        <v>0</v>
      </c>
      <c r="F3" s="52" t="s">
        <v>15</v>
      </c>
      <c r="G3" s="174">
        <f>G2/$AD2</f>
        <v>0</v>
      </c>
      <c r="H3" s="175">
        <f>H2/$AD2</f>
        <v>0</v>
      </c>
      <c r="I3" s="118" t="s">
        <v>15</v>
      </c>
      <c r="J3" s="174">
        <f>J2/$AD2</f>
        <v>0</v>
      </c>
      <c r="K3" s="176">
        <f>K2/AD2</f>
        <v>0</v>
      </c>
      <c r="L3" s="118" t="s">
        <v>15</v>
      </c>
      <c r="M3" s="177">
        <f>M2/AD2</f>
        <v>0</v>
      </c>
      <c r="N3" s="178">
        <f>N2/AD2</f>
        <v>0</v>
      </c>
      <c r="O3" s="52" t="s">
        <v>15</v>
      </c>
      <c r="P3" s="177">
        <f>P2/AD2</f>
        <v>0</v>
      </c>
      <c r="Q3" s="178">
        <f>Q2/AD2</f>
        <v>0</v>
      </c>
      <c r="R3" s="52" t="s">
        <v>15</v>
      </c>
      <c r="S3" s="177">
        <f>S2/AD2</f>
        <v>0</v>
      </c>
      <c r="T3" s="53"/>
      <c r="U3" s="109"/>
      <c r="V3" s="69"/>
      <c r="W3" s="70"/>
      <c r="X3" s="70"/>
      <c r="Y3" s="70"/>
    </row>
    <row r="4" spans="1:30" s="62" customFormat="1" ht="13.5" thickBot="1">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c r="A5" s="405"/>
      <c r="B5" s="407"/>
      <c r="C5" s="406"/>
      <c r="D5" s="93" t="s">
        <v>629</v>
      </c>
      <c r="E5" s="94"/>
      <c r="F5" s="92" t="s">
        <v>6</v>
      </c>
      <c r="G5" s="95"/>
      <c r="H5" s="156"/>
      <c r="I5" s="132" t="s">
        <v>7</v>
      </c>
      <c r="J5" s="131"/>
      <c r="K5" s="134"/>
      <c r="L5" s="135" t="s">
        <v>87</v>
      </c>
      <c r="M5" s="136"/>
      <c r="N5" s="137"/>
      <c r="O5" s="135" t="s">
        <v>86</v>
      </c>
      <c r="P5" s="136"/>
      <c r="Q5" s="137"/>
      <c r="R5" s="135" t="s">
        <v>14</v>
      </c>
      <c r="S5" s="136"/>
      <c r="T5" s="405" t="s">
        <v>627</v>
      </c>
      <c r="U5" s="406"/>
      <c r="V5" s="405" t="s">
        <v>626</v>
      </c>
      <c r="W5" s="406"/>
      <c r="X5" s="233" t="s">
        <v>628</v>
      </c>
      <c r="Y5" s="230"/>
    </row>
    <row r="6" spans="1:30" s="101" customFormat="1" ht="2.1" customHeight="1">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c r="A7" s="104">
        <f>A6+1</f>
        <v>1</v>
      </c>
      <c r="B7" s="408" t="str">
        <f>IF(AA7=1,"won",IF(AB7=1,"tied",IF(AC7=1,"lost","")))</f>
        <v/>
      </c>
      <c r="C7" s="409"/>
      <c r="D7" s="90"/>
      <c r="E7" s="1"/>
      <c r="F7" s="76" t="s">
        <v>15</v>
      </c>
      <c r="G7" s="2"/>
      <c r="H7" s="158">
        <f t="shared" ref="H7:H38" si="0">K7+N7+Q7</f>
        <v>0</v>
      </c>
      <c r="I7" s="76" t="s">
        <v>15</v>
      </c>
      <c r="J7" s="162">
        <f t="shared" ref="J7:J38" si="1">M7+P7+S7</f>
        <v>0</v>
      </c>
      <c r="K7" s="153"/>
      <c r="L7" s="76" t="s">
        <v>15</v>
      </c>
      <c r="M7" s="154"/>
      <c r="N7" s="155"/>
      <c r="O7" s="76" t="s">
        <v>15</v>
      </c>
      <c r="P7" s="154"/>
      <c r="Q7" s="155"/>
      <c r="R7" s="76" t="s">
        <v>15</v>
      </c>
      <c r="S7" s="154"/>
      <c r="T7" s="3"/>
      <c r="U7" s="75" t="s">
        <v>16</v>
      </c>
      <c r="V7" s="3"/>
      <c r="W7" s="228" t="s">
        <v>17</v>
      </c>
      <c r="X7" s="270"/>
      <c r="Y7" s="231"/>
      <c r="AA7" s="227" t="b">
        <f>IF(E7&gt;G7,IF(G7&lt;&gt;"",1))</f>
        <v>0</v>
      </c>
      <c r="AB7" s="227" t="b">
        <f>IF(E7=G7,IF(G7&lt;&gt;"",1))</f>
        <v>0</v>
      </c>
      <c r="AC7" s="227" t="b">
        <f>IF(E7&lt;G7,IF(E7&lt;&gt;"",1))</f>
        <v>0</v>
      </c>
    </row>
    <row r="8" spans="1:30" s="62" customFormat="1" ht="18" customHeight="1">
      <c r="A8" s="215">
        <f>A7+1</f>
        <v>2</v>
      </c>
      <c r="B8" s="410" t="str">
        <f>IF(AA8=1,"won",IF(AB8=1,"tied",IF(AC8=1,"lost","")))</f>
        <v/>
      </c>
      <c r="C8" s="411"/>
      <c r="D8" s="216"/>
      <c r="E8" s="217"/>
      <c r="F8" s="218" t="s">
        <v>15</v>
      </c>
      <c r="G8" s="219"/>
      <c r="H8" s="220">
        <f t="shared" si="0"/>
        <v>0</v>
      </c>
      <c r="I8" s="218" t="s">
        <v>15</v>
      </c>
      <c r="J8" s="221">
        <f t="shared" si="1"/>
        <v>0</v>
      </c>
      <c r="K8" s="222"/>
      <c r="L8" s="218" t="s">
        <v>15</v>
      </c>
      <c r="M8" s="223"/>
      <c r="N8" s="224"/>
      <c r="O8" s="218" t="s">
        <v>15</v>
      </c>
      <c r="P8" s="223"/>
      <c r="Q8" s="224"/>
      <c r="R8" s="218" t="s">
        <v>15</v>
      </c>
      <c r="S8" s="223"/>
      <c r="T8" s="225"/>
      <c r="U8" s="226" t="s">
        <v>16</v>
      </c>
      <c r="V8" s="225"/>
      <c r="W8" s="229" t="s">
        <v>17</v>
      </c>
      <c r="X8" s="271"/>
      <c r="Y8" s="231"/>
      <c r="AA8" s="62" t="b">
        <f>IF(E8&gt;G8,IF(G8&lt;&gt;"",1))</f>
        <v>0</v>
      </c>
      <c r="AB8" s="62" t="b">
        <f>IF(E8=G8,IF(G8&lt;&gt;"",1))</f>
        <v>0</v>
      </c>
      <c r="AC8" s="62" t="b">
        <f>IF(E8&lt;G8,IF(E8&lt;&gt;"",1))</f>
        <v>0</v>
      </c>
    </row>
    <row r="9" spans="1:30" s="62" customFormat="1" ht="18" customHeight="1">
      <c r="A9" s="104">
        <f t="shared" ref="A9:A72" si="2">A8+1</f>
        <v>3</v>
      </c>
      <c r="B9" s="408" t="str">
        <f t="shared" ref="B9:B72" si="3">IF(AA9=1,"won",IF(AB9=1,"tied",IF(AC9=1,"lost","")))</f>
        <v/>
      </c>
      <c r="C9" s="409"/>
      <c r="D9" s="90"/>
      <c r="E9" s="1"/>
      <c r="F9" s="76" t="s">
        <v>15</v>
      </c>
      <c r="G9" s="2"/>
      <c r="H9" s="158">
        <f t="shared" si="0"/>
        <v>0</v>
      </c>
      <c r="I9" s="76" t="s">
        <v>15</v>
      </c>
      <c r="J9" s="162">
        <f t="shared" si="1"/>
        <v>0</v>
      </c>
      <c r="K9" s="153"/>
      <c r="L9" s="76" t="s">
        <v>15</v>
      </c>
      <c r="M9" s="154"/>
      <c r="N9" s="155"/>
      <c r="O9" s="76" t="s">
        <v>15</v>
      </c>
      <c r="P9" s="154"/>
      <c r="Q9" s="155"/>
      <c r="R9" s="76" t="s">
        <v>15</v>
      </c>
      <c r="S9" s="154"/>
      <c r="T9" s="3"/>
      <c r="U9" s="75" t="s">
        <v>16</v>
      </c>
      <c r="V9" s="3"/>
      <c r="W9" s="228" t="s">
        <v>17</v>
      </c>
      <c r="X9" s="270"/>
      <c r="Y9" s="231"/>
      <c r="AA9" s="62" t="b">
        <f t="shared" ref="AA9:AA72" si="4">IF(E9&gt;G9,IF(G9&lt;&gt;"",1))</f>
        <v>0</v>
      </c>
      <c r="AB9" s="62" t="b">
        <f t="shared" ref="AB9:AB72" si="5">IF(E9=G9,IF(G9&lt;&gt;"",1))</f>
        <v>0</v>
      </c>
      <c r="AC9" s="62" t="b">
        <f t="shared" ref="AC9:AC72" si="6">IF(E9&lt;G9,IF(E9&lt;&gt;"",1))</f>
        <v>0</v>
      </c>
    </row>
    <row r="10" spans="1:30" s="62" customFormat="1" ht="18" customHeight="1">
      <c r="A10" s="104">
        <f t="shared" si="2"/>
        <v>4</v>
      </c>
      <c r="B10" s="408" t="str">
        <f t="shared" si="3"/>
        <v/>
      </c>
      <c r="C10" s="409"/>
      <c r="D10" s="90"/>
      <c r="E10" s="1"/>
      <c r="F10" s="76" t="s">
        <v>15</v>
      </c>
      <c r="G10" s="2"/>
      <c r="H10" s="158">
        <f t="shared" si="0"/>
        <v>0</v>
      </c>
      <c r="I10" s="76" t="s">
        <v>15</v>
      </c>
      <c r="J10" s="162">
        <f t="shared" si="1"/>
        <v>0</v>
      </c>
      <c r="K10" s="153"/>
      <c r="L10" s="76" t="s">
        <v>15</v>
      </c>
      <c r="M10" s="154"/>
      <c r="N10" s="155"/>
      <c r="O10" s="76" t="s">
        <v>15</v>
      </c>
      <c r="P10" s="154"/>
      <c r="Q10" s="155"/>
      <c r="R10" s="76" t="s">
        <v>15</v>
      </c>
      <c r="S10" s="154"/>
      <c r="T10" s="3"/>
      <c r="U10" s="75" t="s">
        <v>16</v>
      </c>
      <c r="V10" s="3"/>
      <c r="W10" s="228" t="s">
        <v>17</v>
      </c>
      <c r="X10" s="270"/>
      <c r="Y10" s="231"/>
      <c r="AA10" s="62" t="b">
        <f t="shared" si="4"/>
        <v>0</v>
      </c>
      <c r="AB10" s="62" t="b">
        <f t="shared" si="5"/>
        <v>0</v>
      </c>
      <c r="AC10" s="62" t="b">
        <f t="shared" si="6"/>
        <v>0</v>
      </c>
    </row>
    <row r="11" spans="1:30" s="62" customFormat="1" ht="18" customHeight="1">
      <c r="A11" s="104">
        <f t="shared" si="2"/>
        <v>5</v>
      </c>
      <c r="B11" s="408" t="str">
        <f t="shared" si="3"/>
        <v/>
      </c>
      <c r="C11" s="409"/>
      <c r="D11" s="90"/>
      <c r="E11" s="1"/>
      <c r="F11" s="76" t="s">
        <v>15</v>
      </c>
      <c r="G11" s="2"/>
      <c r="H11" s="158">
        <f t="shared" si="0"/>
        <v>0</v>
      </c>
      <c r="I11" s="76" t="s">
        <v>15</v>
      </c>
      <c r="J11" s="162">
        <f t="shared" si="1"/>
        <v>0</v>
      </c>
      <c r="K11" s="153"/>
      <c r="L11" s="76" t="s">
        <v>15</v>
      </c>
      <c r="M11" s="154"/>
      <c r="N11" s="155"/>
      <c r="O11" s="76" t="s">
        <v>15</v>
      </c>
      <c r="P11" s="154"/>
      <c r="Q11" s="155"/>
      <c r="R11" s="76" t="s">
        <v>15</v>
      </c>
      <c r="S11" s="154"/>
      <c r="T11" s="3"/>
      <c r="U11" s="75" t="s">
        <v>16</v>
      </c>
      <c r="V11" s="3"/>
      <c r="W11" s="228" t="s">
        <v>17</v>
      </c>
      <c r="X11" s="270"/>
      <c r="Y11" s="231"/>
      <c r="AA11" s="62" t="b">
        <f t="shared" si="4"/>
        <v>0</v>
      </c>
      <c r="AB11" s="62" t="b">
        <f t="shared" si="5"/>
        <v>0</v>
      </c>
      <c r="AC11" s="62" t="b">
        <f t="shared" si="6"/>
        <v>0</v>
      </c>
    </row>
    <row r="12" spans="1:30" s="62" customFormat="1" ht="18" customHeight="1">
      <c r="A12" s="104">
        <f t="shared" si="2"/>
        <v>6</v>
      </c>
      <c r="B12" s="408" t="str">
        <f t="shared" si="3"/>
        <v/>
      </c>
      <c r="C12" s="409"/>
      <c r="D12" s="90"/>
      <c r="E12" s="1"/>
      <c r="F12" s="76" t="s">
        <v>15</v>
      </c>
      <c r="G12" s="2"/>
      <c r="H12" s="158">
        <f t="shared" si="0"/>
        <v>0</v>
      </c>
      <c r="I12" s="76" t="s">
        <v>15</v>
      </c>
      <c r="J12" s="162">
        <f t="shared" si="1"/>
        <v>0</v>
      </c>
      <c r="K12" s="153"/>
      <c r="L12" s="76" t="s">
        <v>15</v>
      </c>
      <c r="M12" s="154"/>
      <c r="N12" s="155"/>
      <c r="O12" s="76" t="s">
        <v>15</v>
      </c>
      <c r="P12" s="154"/>
      <c r="Q12" s="155"/>
      <c r="R12" s="76" t="s">
        <v>15</v>
      </c>
      <c r="S12" s="154"/>
      <c r="T12" s="3"/>
      <c r="U12" s="75" t="s">
        <v>16</v>
      </c>
      <c r="V12" s="3"/>
      <c r="W12" s="228" t="s">
        <v>17</v>
      </c>
      <c r="X12" s="270"/>
      <c r="Y12" s="231"/>
      <c r="AA12" s="62" t="b">
        <f t="shared" si="4"/>
        <v>0</v>
      </c>
      <c r="AB12" s="62" t="b">
        <f t="shared" si="5"/>
        <v>0</v>
      </c>
      <c r="AC12" s="62" t="b">
        <f t="shared" si="6"/>
        <v>0</v>
      </c>
    </row>
    <row r="13" spans="1:30" s="62" customFormat="1" ht="18" customHeight="1">
      <c r="A13" s="104">
        <f t="shared" si="2"/>
        <v>7</v>
      </c>
      <c r="B13" s="408" t="str">
        <f t="shared" si="3"/>
        <v/>
      </c>
      <c r="C13" s="409"/>
      <c r="D13" s="90"/>
      <c r="E13" s="1"/>
      <c r="F13" s="76" t="s">
        <v>15</v>
      </c>
      <c r="G13" s="2"/>
      <c r="H13" s="158">
        <f t="shared" si="0"/>
        <v>0</v>
      </c>
      <c r="I13" s="76" t="s">
        <v>15</v>
      </c>
      <c r="J13" s="162">
        <f t="shared" si="1"/>
        <v>0</v>
      </c>
      <c r="K13" s="153"/>
      <c r="L13" s="76" t="s">
        <v>15</v>
      </c>
      <c r="M13" s="154"/>
      <c r="N13" s="155"/>
      <c r="O13" s="76" t="s">
        <v>15</v>
      </c>
      <c r="P13" s="154"/>
      <c r="Q13" s="155"/>
      <c r="R13" s="76" t="s">
        <v>15</v>
      </c>
      <c r="S13" s="154"/>
      <c r="T13" s="3"/>
      <c r="U13" s="75" t="s">
        <v>16</v>
      </c>
      <c r="V13" s="3"/>
      <c r="W13" s="228" t="s">
        <v>17</v>
      </c>
      <c r="X13" s="270"/>
      <c r="Y13" s="231"/>
      <c r="AA13" s="62" t="b">
        <f t="shared" si="4"/>
        <v>0</v>
      </c>
      <c r="AB13" s="62" t="b">
        <f t="shared" si="5"/>
        <v>0</v>
      </c>
      <c r="AC13" s="62" t="b">
        <f t="shared" si="6"/>
        <v>0</v>
      </c>
    </row>
    <row r="14" spans="1:30" s="62" customFormat="1" ht="18" customHeight="1">
      <c r="A14" s="104">
        <f t="shared" si="2"/>
        <v>8</v>
      </c>
      <c r="B14" s="408" t="str">
        <f t="shared" si="3"/>
        <v/>
      </c>
      <c r="C14" s="409"/>
      <c r="D14" s="90"/>
      <c r="E14" s="1"/>
      <c r="F14" s="76" t="s">
        <v>15</v>
      </c>
      <c r="G14" s="2"/>
      <c r="H14" s="158">
        <f t="shared" si="0"/>
        <v>0</v>
      </c>
      <c r="I14" s="76" t="s">
        <v>15</v>
      </c>
      <c r="J14" s="162">
        <f t="shared" si="1"/>
        <v>0</v>
      </c>
      <c r="K14" s="153"/>
      <c r="L14" s="76" t="s">
        <v>15</v>
      </c>
      <c r="M14" s="154"/>
      <c r="N14" s="155"/>
      <c r="O14" s="76" t="s">
        <v>15</v>
      </c>
      <c r="P14" s="154"/>
      <c r="Q14" s="155"/>
      <c r="R14" s="76" t="s">
        <v>15</v>
      </c>
      <c r="S14" s="154"/>
      <c r="T14" s="3"/>
      <c r="U14" s="75" t="s">
        <v>16</v>
      </c>
      <c r="V14" s="3"/>
      <c r="W14" s="228" t="s">
        <v>17</v>
      </c>
      <c r="X14" s="270"/>
      <c r="Y14" s="231"/>
      <c r="AA14" s="62" t="b">
        <f t="shared" si="4"/>
        <v>0</v>
      </c>
      <c r="AB14" s="62" t="b">
        <f t="shared" si="5"/>
        <v>0</v>
      </c>
      <c r="AC14" s="62" t="b">
        <f t="shared" si="6"/>
        <v>0</v>
      </c>
    </row>
    <row r="15" spans="1:30" s="62" customFormat="1" ht="18" customHeight="1">
      <c r="A15" s="104">
        <f t="shared" si="2"/>
        <v>9</v>
      </c>
      <c r="B15" s="408" t="str">
        <f t="shared" si="3"/>
        <v/>
      </c>
      <c r="C15" s="409"/>
      <c r="D15" s="90"/>
      <c r="E15" s="1"/>
      <c r="F15" s="76" t="s">
        <v>15</v>
      </c>
      <c r="G15" s="2"/>
      <c r="H15" s="158">
        <f t="shared" si="0"/>
        <v>0</v>
      </c>
      <c r="I15" s="76" t="s">
        <v>15</v>
      </c>
      <c r="J15" s="162">
        <f t="shared" si="1"/>
        <v>0</v>
      </c>
      <c r="K15" s="153"/>
      <c r="L15" s="76" t="s">
        <v>15</v>
      </c>
      <c r="M15" s="154"/>
      <c r="N15" s="155"/>
      <c r="O15" s="76" t="s">
        <v>15</v>
      </c>
      <c r="P15" s="154"/>
      <c r="Q15" s="155"/>
      <c r="R15" s="76" t="s">
        <v>15</v>
      </c>
      <c r="S15" s="154"/>
      <c r="T15" s="3"/>
      <c r="U15" s="75" t="s">
        <v>16</v>
      </c>
      <c r="V15" s="3"/>
      <c r="W15" s="228" t="s">
        <v>17</v>
      </c>
      <c r="X15" s="270"/>
      <c r="Y15" s="231"/>
      <c r="AA15" s="62" t="b">
        <f t="shared" si="4"/>
        <v>0</v>
      </c>
      <c r="AB15" s="62" t="b">
        <f t="shared" si="5"/>
        <v>0</v>
      </c>
      <c r="AC15" s="62" t="b">
        <f t="shared" si="6"/>
        <v>0</v>
      </c>
    </row>
    <row r="16" spans="1:30" s="62" customFormat="1" ht="18" customHeight="1">
      <c r="A16" s="104">
        <f t="shared" si="2"/>
        <v>10</v>
      </c>
      <c r="B16" s="408" t="str">
        <f t="shared" si="3"/>
        <v/>
      </c>
      <c r="C16" s="409"/>
      <c r="D16" s="90"/>
      <c r="E16" s="1"/>
      <c r="F16" s="76" t="s">
        <v>15</v>
      </c>
      <c r="G16" s="2"/>
      <c r="H16" s="158">
        <f t="shared" si="0"/>
        <v>0</v>
      </c>
      <c r="I16" s="76" t="s">
        <v>15</v>
      </c>
      <c r="J16" s="162">
        <f t="shared" si="1"/>
        <v>0</v>
      </c>
      <c r="K16" s="153"/>
      <c r="L16" s="76" t="s">
        <v>15</v>
      </c>
      <c r="M16" s="154"/>
      <c r="N16" s="155"/>
      <c r="O16" s="76" t="s">
        <v>15</v>
      </c>
      <c r="P16" s="154"/>
      <c r="Q16" s="155"/>
      <c r="R16" s="76" t="s">
        <v>15</v>
      </c>
      <c r="S16" s="154"/>
      <c r="T16" s="3"/>
      <c r="U16" s="75" t="s">
        <v>16</v>
      </c>
      <c r="V16" s="3"/>
      <c r="W16" s="228" t="s">
        <v>17</v>
      </c>
      <c r="X16" s="270"/>
      <c r="Y16" s="231"/>
      <c r="AA16" s="62" t="b">
        <f t="shared" si="4"/>
        <v>0</v>
      </c>
      <c r="AB16" s="62" t="b">
        <f t="shared" si="5"/>
        <v>0</v>
      </c>
      <c r="AC16" s="62" t="b">
        <f t="shared" si="6"/>
        <v>0</v>
      </c>
    </row>
    <row r="17" spans="1:29" s="62" customFormat="1" ht="18" customHeight="1">
      <c r="A17" s="104">
        <f t="shared" si="2"/>
        <v>11</v>
      </c>
      <c r="B17" s="408" t="str">
        <f t="shared" si="3"/>
        <v/>
      </c>
      <c r="C17" s="409"/>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c r="A18" s="104">
        <f t="shared" si="2"/>
        <v>12</v>
      </c>
      <c r="B18" s="408" t="str">
        <f t="shared" si="3"/>
        <v/>
      </c>
      <c r="C18" s="409"/>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c r="A19" s="104">
        <f t="shared" si="2"/>
        <v>13</v>
      </c>
      <c r="B19" s="408" t="str">
        <f t="shared" si="3"/>
        <v/>
      </c>
      <c r="C19" s="409"/>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c r="A20" s="104">
        <f t="shared" si="2"/>
        <v>14</v>
      </c>
      <c r="B20" s="408" t="str">
        <f t="shared" si="3"/>
        <v/>
      </c>
      <c r="C20" s="409"/>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c r="A21" s="104">
        <f t="shared" si="2"/>
        <v>15</v>
      </c>
      <c r="B21" s="408" t="str">
        <f t="shared" si="3"/>
        <v/>
      </c>
      <c r="C21" s="409"/>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c r="A22" s="104">
        <f t="shared" si="2"/>
        <v>16</v>
      </c>
      <c r="B22" s="408" t="str">
        <f t="shared" si="3"/>
        <v/>
      </c>
      <c r="C22" s="409"/>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c r="A23" s="104">
        <f t="shared" si="2"/>
        <v>17</v>
      </c>
      <c r="B23" s="408" t="str">
        <f t="shared" si="3"/>
        <v/>
      </c>
      <c r="C23" s="409"/>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c r="A24" s="104">
        <f t="shared" si="2"/>
        <v>18</v>
      </c>
      <c r="B24" s="408" t="str">
        <f t="shared" si="3"/>
        <v/>
      </c>
      <c r="C24" s="409"/>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c r="A25" s="104">
        <f t="shared" si="2"/>
        <v>19</v>
      </c>
      <c r="B25" s="408" t="str">
        <f t="shared" si="3"/>
        <v/>
      </c>
      <c r="C25" s="409"/>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c r="A26" s="104">
        <f t="shared" si="2"/>
        <v>20</v>
      </c>
      <c r="B26" s="408" t="str">
        <f t="shared" si="3"/>
        <v/>
      </c>
      <c r="C26" s="409"/>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c r="A27" s="104">
        <f t="shared" si="2"/>
        <v>21</v>
      </c>
      <c r="B27" s="408" t="str">
        <f t="shared" si="3"/>
        <v/>
      </c>
      <c r="C27" s="409"/>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c r="A28" s="104">
        <f t="shared" si="2"/>
        <v>22</v>
      </c>
      <c r="B28" s="408" t="str">
        <f t="shared" si="3"/>
        <v/>
      </c>
      <c r="C28" s="409"/>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c r="A29" s="104">
        <f t="shared" si="2"/>
        <v>23</v>
      </c>
      <c r="B29" s="408" t="str">
        <f t="shared" si="3"/>
        <v/>
      </c>
      <c r="C29" s="409"/>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c r="A30" s="104">
        <f t="shared" si="2"/>
        <v>24</v>
      </c>
      <c r="B30" s="408" t="str">
        <f t="shared" si="3"/>
        <v/>
      </c>
      <c r="C30" s="409"/>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c r="A31" s="104">
        <f t="shared" si="2"/>
        <v>25</v>
      </c>
      <c r="B31" s="408" t="str">
        <f t="shared" si="3"/>
        <v/>
      </c>
      <c r="C31" s="409"/>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c r="A32" s="104">
        <f t="shared" si="2"/>
        <v>26</v>
      </c>
      <c r="B32" s="408" t="str">
        <f t="shared" si="3"/>
        <v/>
      </c>
      <c r="C32" s="409"/>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c r="A33" s="104">
        <f t="shared" si="2"/>
        <v>27</v>
      </c>
      <c r="B33" s="408" t="str">
        <f t="shared" si="3"/>
        <v/>
      </c>
      <c r="C33" s="409"/>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c r="A34" s="104">
        <f t="shared" si="2"/>
        <v>28</v>
      </c>
      <c r="B34" s="408" t="str">
        <f t="shared" si="3"/>
        <v/>
      </c>
      <c r="C34" s="409"/>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c r="A35" s="104">
        <f t="shared" si="2"/>
        <v>29</v>
      </c>
      <c r="B35" s="408" t="str">
        <f t="shared" si="3"/>
        <v/>
      </c>
      <c r="C35" s="409"/>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c r="A36" s="104">
        <f t="shared" si="2"/>
        <v>30</v>
      </c>
      <c r="B36" s="408" t="str">
        <f t="shared" si="3"/>
        <v/>
      </c>
      <c r="C36" s="409"/>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c r="A37" s="104">
        <f t="shared" si="2"/>
        <v>31</v>
      </c>
      <c r="B37" s="408" t="str">
        <f t="shared" si="3"/>
        <v/>
      </c>
      <c r="C37" s="409"/>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c r="A38" s="104">
        <f t="shared" si="2"/>
        <v>32</v>
      </c>
      <c r="B38" s="408" t="str">
        <f t="shared" si="3"/>
        <v/>
      </c>
      <c r="C38" s="409"/>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c r="A39" s="104">
        <f t="shared" si="2"/>
        <v>33</v>
      </c>
      <c r="B39" s="408" t="str">
        <f t="shared" si="3"/>
        <v/>
      </c>
      <c r="C39" s="409"/>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c r="A40" s="104">
        <f t="shared" si="2"/>
        <v>34</v>
      </c>
      <c r="B40" s="408" t="str">
        <f t="shared" si="3"/>
        <v/>
      </c>
      <c r="C40" s="409"/>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c r="A41" s="104">
        <f t="shared" si="2"/>
        <v>35</v>
      </c>
      <c r="B41" s="408" t="str">
        <f t="shared" si="3"/>
        <v/>
      </c>
      <c r="C41" s="409"/>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c r="A42" s="104">
        <f t="shared" si="2"/>
        <v>36</v>
      </c>
      <c r="B42" s="408" t="str">
        <f t="shared" si="3"/>
        <v/>
      </c>
      <c r="C42" s="409"/>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c r="A43" s="104">
        <f t="shared" si="2"/>
        <v>37</v>
      </c>
      <c r="B43" s="408" t="str">
        <f t="shared" si="3"/>
        <v/>
      </c>
      <c r="C43" s="409"/>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c r="A44" s="104">
        <f t="shared" si="2"/>
        <v>38</v>
      </c>
      <c r="B44" s="408" t="str">
        <f t="shared" si="3"/>
        <v/>
      </c>
      <c r="C44" s="409"/>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c r="A45" s="104">
        <f t="shared" si="2"/>
        <v>39</v>
      </c>
      <c r="B45" s="408" t="str">
        <f t="shared" si="3"/>
        <v/>
      </c>
      <c r="C45" s="409"/>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c r="A46" s="104">
        <f t="shared" si="2"/>
        <v>40</v>
      </c>
      <c r="B46" s="408" t="str">
        <f t="shared" si="3"/>
        <v/>
      </c>
      <c r="C46" s="409"/>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c r="A47" s="104">
        <f t="shared" si="2"/>
        <v>41</v>
      </c>
      <c r="B47" s="408" t="str">
        <f t="shared" si="3"/>
        <v/>
      </c>
      <c r="C47" s="409"/>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c r="A48" s="104">
        <f t="shared" si="2"/>
        <v>42</v>
      </c>
      <c r="B48" s="408" t="str">
        <f t="shared" si="3"/>
        <v/>
      </c>
      <c r="C48" s="409"/>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c r="A49" s="104">
        <f t="shared" si="2"/>
        <v>43</v>
      </c>
      <c r="B49" s="408" t="str">
        <f t="shared" si="3"/>
        <v/>
      </c>
      <c r="C49" s="409"/>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c r="A50" s="104">
        <f t="shared" si="2"/>
        <v>44</v>
      </c>
      <c r="B50" s="408" t="str">
        <f t="shared" si="3"/>
        <v/>
      </c>
      <c r="C50" s="409"/>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c r="A51" s="104">
        <f t="shared" si="2"/>
        <v>45</v>
      </c>
      <c r="B51" s="408" t="str">
        <f t="shared" si="3"/>
        <v/>
      </c>
      <c r="C51" s="409"/>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c r="A52" s="104">
        <f t="shared" si="2"/>
        <v>46</v>
      </c>
      <c r="B52" s="408" t="str">
        <f t="shared" si="3"/>
        <v/>
      </c>
      <c r="C52" s="409"/>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c r="A53" s="104">
        <f t="shared" si="2"/>
        <v>47</v>
      </c>
      <c r="B53" s="408" t="str">
        <f t="shared" si="3"/>
        <v/>
      </c>
      <c r="C53" s="409"/>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c r="A54" s="104">
        <f t="shared" si="2"/>
        <v>48</v>
      </c>
      <c r="B54" s="408" t="str">
        <f t="shared" si="3"/>
        <v/>
      </c>
      <c r="C54" s="409"/>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c r="A55" s="104">
        <f t="shared" si="2"/>
        <v>49</v>
      </c>
      <c r="B55" s="408" t="str">
        <f t="shared" si="3"/>
        <v/>
      </c>
      <c r="C55" s="409"/>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c r="A56" s="104">
        <f t="shared" si="2"/>
        <v>50</v>
      </c>
      <c r="B56" s="408" t="str">
        <f t="shared" si="3"/>
        <v/>
      </c>
      <c r="C56" s="409"/>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c r="A57" s="104">
        <f t="shared" si="2"/>
        <v>51</v>
      </c>
      <c r="B57" s="408" t="str">
        <f t="shared" si="3"/>
        <v/>
      </c>
      <c r="C57" s="409"/>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c r="A58" s="104">
        <f t="shared" si="2"/>
        <v>52</v>
      </c>
      <c r="B58" s="408" t="str">
        <f t="shared" si="3"/>
        <v/>
      </c>
      <c r="C58" s="409"/>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c r="A59" s="104">
        <f t="shared" si="2"/>
        <v>53</v>
      </c>
      <c r="B59" s="408" t="str">
        <f t="shared" si="3"/>
        <v/>
      </c>
      <c r="C59" s="409"/>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c r="A60" s="104">
        <f t="shared" si="2"/>
        <v>54</v>
      </c>
      <c r="B60" s="408" t="str">
        <f t="shared" si="3"/>
        <v/>
      </c>
      <c r="C60" s="409"/>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c r="A61" s="104">
        <f t="shared" si="2"/>
        <v>55</v>
      </c>
      <c r="B61" s="408" t="str">
        <f t="shared" si="3"/>
        <v/>
      </c>
      <c r="C61" s="409"/>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c r="A62" s="104">
        <f t="shared" si="2"/>
        <v>56</v>
      </c>
      <c r="B62" s="408" t="str">
        <f t="shared" si="3"/>
        <v/>
      </c>
      <c r="C62" s="409"/>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c r="A63" s="104">
        <f t="shared" si="2"/>
        <v>57</v>
      </c>
      <c r="B63" s="408" t="str">
        <f t="shared" si="3"/>
        <v/>
      </c>
      <c r="C63" s="409"/>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c r="A64" s="104">
        <f t="shared" si="2"/>
        <v>58</v>
      </c>
      <c r="B64" s="408" t="str">
        <f t="shared" si="3"/>
        <v/>
      </c>
      <c r="C64" s="409"/>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c r="A65" s="104">
        <f t="shared" si="2"/>
        <v>59</v>
      </c>
      <c r="B65" s="408" t="str">
        <f t="shared" si="3"/>
        <v/>
      </c>
      <c r="C65" s="409"/>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c r="A66" s="104">
        <f t="shared" si="2"/>
        <v>60</v>
      </c>
      <c r="B66" s="408" t="str">
        <f t="shared" si="3"/>
        <v/>
      </c>
      <c r="C66" s="409"/>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c r="A67" s="104">
        <f t="shared" si="2"/>
        <v>61</v>
      </c>
      <c r="B67" s="408" t="str">
        <f t="shared" si="3"/>
        <v/>
      </c>
      <c r="C67" s="409"/>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c r="A68" s="104">
        <f t="shared" si="2"/>
        <v>62</v>
      </c>
      <c r="B68" s="408" t="str">
        <f t="shared" si="3"/>
        <v/>
      </c>
      <c r="C68" s="409"/>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c r="A69" s="104">
        <f t="shared" si="2"/>
        <v>63</v>
      </c>
      <c r="B69" s="408" t="str">
        <f t="shared" si="3"/>
        <v/>
      </c>
      <c r="C69" s="409"/>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c r="A70" s="104">
        <f t="shared" si="2"/>
        <v>64</v>
      </c>
      <c r="B70" s="408" t="str">
        <f t="shared" si="3"/>
        <v/>
      </c>
      <c r="C70" s="409"/>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c r="A71" s="104">
        <f t="shared" si="2"/>
        <v>65</v>
      </c>
      <c r="B71" s="408" t="str">
        <f t="shared" si="3"/>
        <v/>
      </c>
      <c r="C71" s="409"/>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c r="A72" s="104">
        <f t="shared" si="2"/>
        <v>66</v>
      </c>
      <c r="B72" s="408" t="str">
        <f t="shared" si="3"/>
        <v/>
      </c>
      <c r="C72" s="409"/>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c r="A73" s="104">
        <f t="shared" ref="A73:A136" si="11">A72+1</f>
        <v>67</v>
      </c>
      <c r="B73" s="408" t="str">
        <f t="shared" ref="B73:B136" si="12">IF(AA73=1,"won",IF(AB73=1,"tied",IF(AC73=1,"lost","")))</f>
        <v/>
      </c>
      <c r="C73" s="409"/>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c r="A74" s="104">
        <f t="shared" si="11"/>
        <v>68</v>
      </c>
      <c r="B74" s="408" t="str">
        <f t="shared" si="12"/>
        <v/>
      </c>
      <c r="C74" s="409"/>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c r="A75" s="104">
        <f t="shared" si="11"/>
        <v>69</v>
      </c>
      <c r="B75" s="408" t="str">
        <f t="shared" si="12"/>
        <v/>
      </c>
      <c r="C75" s="409"/>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c r="A76" s="104">
        <f t="shared" si="11"/>
        <v>70</v>
      </c>
      <c r="B76" s="408" t="str">
        <f t="shared" si="12"/>
        <v/>
      </c>
      <c r="C76" s="409"/>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c r="A77" s="104">
        <f t="shared" si="11"/>
        <v>71</v>
      </c>
      <c r="B77" s="408" t="str">
        <f t="shared" si="12"/>
        <v/>
      </c>
      <c r="C77" s="409"/>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c r="A78" s="104">
        <f t="shared" si="11"/>
        <v>72</v>
      </c>
      <c r="B78" s="408" t="str">
        <f t="shared" si="12"/>
        <v/>
      </c>
      <c r="C78" s="409"/>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c r="A79" s="104">
        <f t="shared" si="11"/>
        <v>73</v>
      </c>
      <c r="B79" s="408" t="str">
        <f t="shared" si="12"/>
        <v/>
      </c>
      <c r="C79" s="409"/>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c r="A80" s="104">
        <f t="shared" si="11"/>
        <v>74</v>
      </c>
      <c r="B80" s="408" t="str">
        <f t="shared" si="12"/>
        <v/>
      </c>
      <c r="C80" s="409"/>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c r="A81" s="104">
        <f t="shared" si="11"/>
        <v>75</v>
      </c>
      <c r="B81" s="408" t="str">
        <f t="shared" si="12"/>
        <v/>
      </c>
      <c r="C81" s="409"/>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c r="A82" s="104">
        <f t="shared" si="11"/>
        <v>76</v>
      </c>
      <c r="B82" s="408" t="str">
        <f t="shared" si="12"/>
        <v/>
      </c>
      <c r="C82" s="409"/>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c r="A83" s="104">
        <f t="shared" si="11"/>
        <v>77</v>
      </c>
      <c r="B83" s="408" t="str">
        <f t="shared" si="12"/>
        <v/>
      </c>
      <c r="C83" s="409"/>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c r="A84" s="104">
        <f t="shared" si="11"/>
        <v>78</v>
      </c>
      <c r="B84" s="408" t="str">
        <f t="shared" si="12"/>
        <v/>
      </c>
      <c r="C84" s="409"/>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c r="A85" s="104">
        <f t="shared" si="11"/>
        <v>79</v>
      </c>
      <c r="B85" s="408" t="str">
        <f t="shared" si="12"/>
        <v/>
      </c>
      <c r="C85" s="409"/>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c r="A86" s="104">
        <f t="shared" si="11"/>
        <v>80</v>
      </c>
      <c r="B86" s="408" t="str">
        <f t="shared" si="12"/>
        <v/>
      </c>
      <c r="C86" s="409"/>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c r="A87" s="104">
        <f t="shared" si="11"/>
        <v>81</v>
      </c>
      <c r="B87" s="408" t="str">
        <f t="shared" si="12"/>
        <v/>
      </c>
      <c r="C87" s="409"/>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c r="A88" s="104">
        <f t="shared" si="11"/>
        <v>82</v>
      </c>
      <c r="B88" s="408" t="str">
        <f t="shared" si="12"/>
        <v/>
      </c>
      <c r="C88" s="409"/>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c r="A89" s="104">
        <f t="shared" si="11"/>
        <v>83</v>
      </c>
      <c r="B89" s="408" t="str">
        <f t="shared" si="12"/>
        <v/>
      </c>
      <c r="C89" s="409"/>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c r="A90" s="104">
        <f t="shared" si="11"/>
        <v>84</v>
      </c>
      <c r="B90" s="408" t="str">
        <f t="shared" si="12"/>
        <v/>
      </c>
      <c r="C90" s="409"/>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c r="A91" s="104">
        <f t="shared" si="11"/>
        <v>85</v>
      </c>
      <c r="B91" s="408" t="str">
        <f t="shared" si="12"/>
        <v/>
      </c>
      <c r="C91" s="409"/>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c r="A92" s="104">
        <f t="shared" si="11"/>
        <v>86</v>
      </c>
      <c r="B92" s="408" t="str">
        <f t="shared" si="12"/>
        <v/>
      </c>
      <c r="C92" s="409"/>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c r="A93" s="104">
        <f t="shared" si="11"/>
        <v>87</v>
      </c>
      <c r="B93" s="408" t="str">
        <f t="shared" si="12"/>
        <v/>
      </c>
      <c r="C93" s="409"/>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c r="A94" s="104">
        <f t="shared" si="11"/>
        <v>88</v>
      </c>
      <c r="B94" s="408" t="str">
        <f t="shared" si="12"/>
        <v/>
      </c>
      <c r="C94" s="409"/>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c r="A95" s="104">
        <f t="shared" si="11"/>
        <v>89</v>
      </c>
      <c r="B95" s="408" t="str">
        <f t="shared" si="12"/>
        <v/>
      </c>
      <c r="C95" s="409"/>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c r="A96" s="104">
        <f t="shared" si="11"/>
        <v>90</v>
      </c>
      <c r="B96" s="408" t="str">
        <f t="shared" si="12"/>
        <v/>
      </c>
      <c r="C96" s="409"/>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c r="A97" s="104">
        <f t="shared" si="11"/>
        <v>91</v>
      </c>
      <c r="B97" s="408" t="str">
        <f t="shared" si="12"/>
        <v/>
      </c>
      <c r="C97" s="409"/>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c r="A98" s="104">
        <f t="shared" si="11"/>
        <v>92</v>
      </c>
      <c r="B98" s="408" t="str">
        <f t="shared" si="12"/>
        <v/>
      </c>
      <c r="C98" s="409"/>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c r="A99" s="104">
        <f t="shared" si="11"/>
        <v>93</v>
      </c>
      <c r="B99" s="408" t="str">
        <f t="shared" si="12"/>
        <v/>
      </c>
      <c r="C99" s="409"/>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c r="A100" s="104">
        <f t="shared" si="11"/>
        <v>94</v>
      </c>
      <c r="B100" s="408" t="str">
        <f t="shared" si="12"/>
        <v/>
      </c>
      <c r="C100" s="409"/>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c r="A101" s="104">
        <f t="shared" si="11"/>
        <v>95</v>
      </c>
      <c r="B101" s="408" t="str">
        <f t="shared" si="12"/>
        <v/>
      </c>
      <c r="C101" s="409"/>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c r="A102" s="104">
        <f t="shared" si="11"/>
        <v>96</v>
      </c>
      <c r="B102" s="408" t="str">
        <f t="shared" si="12"/>
        <v/>
      </c>
      <c r="C102" s="409"/>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c r="A103" s="104">
        <f t="shared" si="11"/>
        <v>97</v>
      </c>
      <c r="B103" s="408" t="str">
        <f t="shared" si="12"/>
        <v/>
      </c>
      <c r="C103" s="409"/>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c r="A104" s="104">
        <f t="shared" si="11"/>
        <v>98</v>
      </c>
      <c r="B104" s="408" t="str">
        <f t="shared" si="12"/>
        <v/>
      </c>
      <c r="C104" s="409"/>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c r="A105" s="104">
        <f t="shared" si="11"/>
        <v>99</v>
      </c>
      <c r="B105" s="408" t="str">
        <f t="shared" si="12"/>
        <v/>
      </c>
      <c r="C105" s="409"/>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c r="A106" s="104">
        <f t="shared" si="11"/>
        <v>100</v>
      </c>
      <c r="B106" s="408" t="str">
        <f t="shared" si="12"/>
        <v/>
      </c>
      <c r="C106" s="409"/>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c r="A107" s="104">
        <f t="shared" si="11"/>
        <v>101</v>
      </c>
      <c r="B107" s="408" t="str">
        <f t="shared" si="12"/>
        <v/>
      </c>
      <c r="C107" s="409"/>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c r="A108" s="104">
        <f t="shared" si="11"/>
        <v>102</v>
      </c>
      <c r="B108" s="408" t="str">
        <f t="shared" si="12"/>
        <v/>
      </c>
      <c r="C108" s="409"/>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c r="A109" s="104">
        <f t="shared" si="11"/>
        <v>103</v>
      </c>
      <c r="B109" s="408" t="str">
        <f t="shared" si="12"/>
        <v/>
      </c>
      <c r="C109" s="409"/>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c r="A110" s="104">
        <f t="shared" si="11"/>
        <v>104</v>
      </c>
      <c r="B110" s="408" t="str">
        <f t="shared" si="12"/>
        <v/>
      </c>
      <c r="C110" s="409"/>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c r="A111" s="104">
        <f t="shared" si="11"/>
        <v>105</v>
      </c>
      <c r="B111" s="408" t="str">
        <f t="shared" si="12"/>
        <v/>
      </c>
      <c r="C111" s="409"/>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c r="A112" s="104">
        <f t="shared" si="11"/>
        <v>106</v>
      </c>
      <c r="B112" s="408" t="str">
        <f t="shared" si="12"/>
        <v/>
      </c>
      <c r="C112" s="409"/>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c r="A113" s="104">
        <f t="shared" si="11"/>
        <v>107</v>
      </c>
      <c r="B113" s="408" t="str">
        <f t="shared" si="12"/>
        <v/>
      </c>
      <c r="C113" s="409"/>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c r="A114" s="104">
        <f t="shared" si="11"/>
        <v>108</v>
      </c>
      <c r="B114" s="408" t="str">
        <f t="shared" si="12"/>
        <v/>
      </c>
      <c r="C114" s="409"/>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c r="A115" s="104">
        <f t="shared" si="11"/>
        <v>109</v>
      </c>
      <c r="B115" s="408" t="str">
        <f t="shared" si="12"/>
        <v/>
      </c>
      <c r="C115" s="409"/>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c r="A116" s="104">
        <f t="shared" si="11"/>
        <v>110</v>
      </c>
      <c r="B116" s="408" t="str">
        <f t="shared" si="12"/>
        <v/>
      </c>
      <c r="C116" s="409"/>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c r="A117" s="104">
        <f t="shared" si="11"/>
        <v>111</v>
      </c>
      <c r="B117" s="408" t="str">
        <f t="shared" si="12"/>
        <v/>
      </c>
      <c r="C117" s="409"/>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c r="A118" s="104">
        <f t="shared" si="11"/>
        <v>112</v>
      </c>
      <c r="B118" s="408" t="str">
        <f t="shared" si="12"/>
        <v/>
      </c>
      <c r="C118" s="409"/>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c r="A119" s="104">
        <f t="shared" si="11"/>
        <v>113</v>
      </c>
      <c r="B119" s="408" t="str">
        <f t="shared" si="12"/>
        <v/>
      </c>
      <c r="C119" s="409"/>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c r="A120" s="104">
        <f t="shared" si="11"/>
        <v>114</v>
      </c>
      <c r="B120" s="408" t="str">
        <f t="shared" si="12"/>
        <v/>
      </c>
      <c r="C120" s="409"/>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c r="A121" s="104">
        <f t="shared" si="11"/>
        <v>115</v>
      </c>
      <c r="B121" s="408" t="str">
        <f t="shared" si="12"/>
        <v/>
      </c>
      <c r="C121" s="409"/>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c r="A122" s="104">
        <f t="shared" si="11"/>
        <v>116</v>
      </c>
      <c r="B122" s="408" t="str">
        <f t="shared" si="12"/>
        <v/>
      </c>
      <c r="C122" s="409"/>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c r="A123" s="104">
        <f t="shared" si="11"/>
        <v>117</v>
      </c>
      <c r="B123" s="408" t="str">
        <f t="shared" si="12"/>
        <v/>
      </c>
      <c r="C123" s="409"/>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c r="A124" s="104">
        <f t="shared" si="11"/>
        <v>118</v>
      </c>
      <c r="B124" s="408" t="str">
        <f t="shared" si="12"/>
        <v/>
      </c>
      <c r="C124" s="409"/>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c r="A125" s="104">
        <f t="shared" si="11"/>
        <v>119</v>
      </c>
      <c r="B125" s="408" t="str">
        <f t="shared" si="12"/>
        <v/>
      </c>
      <c r="C125" s="409"/>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c r="A126" s="104">
        <f t="shared" si="11"/>
        <v>120</v>
      </c>
      <c r="B126" s="408" t="str">
        <f t="shared" si="12"/>
        <v/>
      </c>
      <c r="C126" s="409"/>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c r="A127" s="104">
        <f t="shared" si="11"/>
        <v>121</v>
      </c>
      <c r="B127" s="408" t="str">
        <f t="shared" si="12"/>
        <v/>
      </c>
      <c r="C127" s="409"/>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c r="A128" s="104">
        <f t="shared" si="11"/>
        <v>122</v>
      </c>
      <c r="B128" s="408" t="str">
        <f t="shared" si="12"/>
        <v/>
      </c>
      <c r="C128" s="409"/>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c r="A129" s="104">
        <f t="shared" si="11"/>
        <v>123</v>
      </c>
      <c r="B129" s="408" t="str">
        <f t="shared" si="12"/>
        <v/>
      </c>
      <c r="C129" s="409"/>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c r="A130" s="104">
        <f t="shared" si="11"/>
        <v>124</v>
      </c>
      <c r="B130" s="408" t="str">
        <f t="shared" si="12"/>
        <v/>
      </c>
      <c r="C130" s="409"/>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c r="A131" s="104">
        <f t="shared" si="11"/>
        <v>125</v>
      </c>
      <c r="B131" s="408" t="str">
        <f t="shared" si="12"/>
        <v/>
      </c>
      <c r="C131" s="409"/>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c r="A132" s="104">
        <f t="shared" si="11"/>
        <v>126</v>
      </c>
      <c r="B132" s="408" t="str">
        <f t="shared" si="12"/>
        <v/>
      </c>
      <c r="C132" s="409"/>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c r="A133" s="104">
        <f t="shared" si="11"/>
        <v>127</v>
      </c>
      <c r="B133" s="408" t="str">
        <f t="shared" si="12"/>
        <v/>
      </c>
      <c r="C133" s="409"/>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c r="A134" s="104">
        <f t="shared" si="11"/>
        <v>128</v>
      </c>
      <c r="B134" s="408" t="str">
        <f t="shared" si="12"/>
        <v/>
      </c>
      <c r="C134" s="409"/>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c r="A135" s="104">
        <f t="shared" si="11"/>
        <v>129</v>
      </c>
      <c r="B135" s="408" t="str">
        <f t="shared" si="12"/>
        <v/>
      </c>
      <c r="C135" s="409"/>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c r="A136" s="104">
        <f t="shared" si="11"/>
        <v>130</v>
      </c>
      <c r="B136" s="408" t="str">
        <f t="shared" si="12"/>
        <v/>
      </c>
      <c r="C136" s="409"/>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c r="A137" s="104">
        <f t="shared" ref="A137:A200" si="18">A136+1</f>
        <v>131</v>
      </c>
      <c r="B137" s="408" t="str">
        <f t="shared" ref="B137:B200" si="19">IF(AA137=1,"won",IF(AB137=1,"tied",IF(AC137=1,"lost","")))</f>
        <v/>
      </c>
      <c r="C137" s="409"/>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c r="A138" s="104">
        <f t="shared" si="18"/>
        <v>132</v>
      </c>
      <c r="B138" s="408" t="str">
        <f t="shared" si="19"/>
        <v/>
      </c>
      <c r="C138" s="409"/>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c r="A139" s="104">
        <f t="shared" si="18"/>
        <v>133</v>
      </c>
      <c r="B139" s="408" t="str">
        <f t="shared" si="19"/>
        <v/>
      </c>
      <c r="C139" s="409"/>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c r="A140" s="104">
        <f t="shared" si="18"/>
        <v>134</v>
      </c>
      <c r="B140" s="408" t="str">
        <f t="shared" si="19"/>
        <v/>
      </c>
      <c r="C140" s="409"/>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c r="A141" s="104">
        <f t="shared" si="18"/>
        <v>135</v>
      </c>
      <c r="B141" s="408" t="str">
        <f t="shared" si="19"/>
        <v/>
      </c>
      <c r="C141" s="409"/>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c r="A142" s="104">
        <f t="shared" si="18"/>
        <v>136</v>
      </c>
      <c r="B142" s="408" t="str">
        <f t="shared" si="19"/>
        <v/>
      </c>
      <c r="C142" s="409"/>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c r="A143" s="104">
        <f t="shared" si="18"/>
        <v>137</v>
      </c>
      <c r="B143" s="408" t="str">
        <f t="shared" si="19"/>
        <v/>
      </c>
      <c r="C143" s="409"/>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c r="A144" s="104">
        <f t="shared" si="18"/>
        <v>138</v>
      </c>
      <c r="B144" s="408" t="str">
        <f t="shared" si="19"/>
        <v/>
      </c>
      <c r="C144" s="409"/>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c r="A145" s="104">
        <f t="shared" si="18"/>
        <v>139</v>
      </c>
      <c r="B145" s="408" t="str">
        <f t="shared" si="19"/>
        <v/>
      </c>
      <c r="C145" s="409"/>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c r="A146" s="104">
        <f t="shared" si="18"/>
        <v>140</v>
      </c>
      <c r="B146" s="408" t="str">
        <f t="shared" si="19"/>
        <v/>
      </c>
      <c r="C146" s="409"/>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c r="A147" s="104">
        <f t="shared" si="18"/>
        <v>141</v>
      </c>
      <c r="B147" s="408" t="str">
        <f t="shared" si="19"/>
        <v/>
      </c>
      <c r="C147" s="409"/>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c r="A148" s="104">
        <f t="shared" si="18"/>
        <v>142</v>
      </c>
      <c r="B148" s="408" t="str">
        <f t="shared" si="19"/>
        <v/>
      </c>
      <c r="C148" s="409"/>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c r="A149" s="104">
        <f t="shared" si="18"/>
        <v>143</v>
      </c>
      <c r="B149" s="408" t="str">
        <f t="shared" si="19"/>
        <v/>
      </c>
      <c r="C149" s="409"/>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c r="A150" s="104">
        <f t="shared" si="18"/>
        <v>144</v>
      </c>
      <c r="B150" s="408" t="str">
        <f t="shared" si="19"/>
        <v/>
      </c>
      <c r="C150" s="409"/>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c r="A151" s="104">
        <f t="shared" si="18"/>
        <v>145</v>
      </c>
      <c r="B151" s="408" t="str">
        <f t="shared" si="19"/>
        <v/>
      </c>
      <c r="C151" s="409"/>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c r="A152" s="104">
        <f t="shared" si="18"/>
        <v>146</v>
      </c>
      <c r="B152" s="408" t="str">
        <f t="shared" si="19"/>
        <v/>
      </c>
      <c r="C152" s="409"/>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c r="A153" s="104">
        <f t="shared" si="18"/>
        <v>147</v>
      </c>
      <c r="B153" s="408" t="str">
        <f t="shared" si="19"/>
        <v/>
      </c>
      <c r="C153" s="409"/>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c r="A154" s="104">
        <f t="shared" si="18"/>
        <v>148</v>
      </c>
      <c r="B154" s="408" t="str">
        <f t="shared" si="19"/>
        <v/>
      </c>
      <c r="C154" s="409"/>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c r="A155" s="104">
        <f t="shared" si="18"/>
        <v>149</v>
      </c>
      <c r="B155" s="408" t="str">
        <f t="shared" si="19"/>
        <v/>
      </c>
      <c r="C155" s="409"/>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c r="A156" s="104">
        <f t="shared" si="18"/>
        <v>150</v>
      </c>
      <c r="B156" s="408" t="str">
        <f t="shared" si="19"/>
        <v/>
      </c>
      <c r="C156" s="409"/>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c r="A157" s="104">
        <f t="shared" si="18"/>
        <v>151</v>
      </c>
      <c r="B157" s="408" t="str">
        <f t="shared" si="19"/>
        <v/>
      </c>
      <c r="C157" s="409"/>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c r="A158" s="104">
        <f t="shared" si="18"/>
        <v>152</v>
      </c>
      <c r="B158" s="408" t="str">
        <f t="shared" si="19"/>
        <v/>
      </c>
      <c r="C158" s="409"/>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c r="A159" s="104">
        <f t="shared" si="18"/>
        <v>153</v>
      </c>
      <c r="B159" s="408" t="str">
        <f t="shared" si="19"/>
        <v/>
      </c>
      <c r="C159" s="409"/>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c r="A160" s="104">
        <f t="shared" si="18"/>
        <v>154</v>
      </c>
      <c r="B160" s="408" t="str">
        <f t="shared" si="19"/>
        <v/>
      </c>
      <c r="C160" s="409"/>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c r="A161" s="104">
        <f t="shared" si="18"/>
        <v>155</v>
      </c>
      <c r="B161" s="408" t="str">
        <f t="shared" si="19"/>
        <v/>
      </c>
      <c r="C161" s="409"/>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c r="A162" s="104">
        <f t="shared" si="18"/>
        <v>156</v>
      </c>
      <c r="B162" s="408" t="str">
        <f t="shared" si="19"/>
        <v/>
      </c>
      <c r="C162" s="409"/>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c r="A163" s="104">
        <f t="shared" si="18"/>
        <v>157</v>
      </c>
      <c r="B163" s="408" t="str">
        <f t="shared" si="19"/>
        <v/>
      </c>
      <c r="C163" s="409"/>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c r="A164" s="104">
        <f t="shared" si="18"/>
        <v>158</v>
      </c>
      <c r="B164" s="408" t="str">
        <f t="shared" si="19"/>
        <v/>
      </c>
      <c r="C164" s="409"/>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c r="A165" s="104">
        <f t="shared" si="18"/>
        <v>159</v>
      </c>
      <c r="B165" s="408" t="str">
        <f t="shared" si="19"/>
        <v/>
      </c>
      <c r="C165" s="409"/>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c r="A166" s="104">
        <f t="shared" si="18"/>
        <v>160</v>
      </c>
      <c r="B166" s="408" t="str">
        <f t="shared" si="19"/>
        <v/>
      </c>
      <c r="C166" s="409"/>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c r="A167" s="104">
        <f t="shared" si="18"/>
        <v>161</v>
      </c>
      <c r="B167" s="408" t="str">
        <f t="shared" si="19"/>
        <v/>
      </c>
      <c r="C167" s="409"/>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c r="A168" s="104">
        <f t="shared" si="18"/>
        <v>162</v>
      </c>
      <c r="B168" s="408" t="str">
        <f t="shared" si="19"/>
        <v/>
      </c>
      <c r="C168" s="409"/>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c r="A169" s="104">
        <f t="shared" si="18"/>
        <v>163</v>
      </c>
      <c r="B169" s="408" t="str">
        <f t="shared" si="19"/>
        <v/>
      </c>
      <c r="C169" s="409"/>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c r="A170" s="104">
        <f t="shared" si="18"/>
        <v>164</v>
      </c>
      <c r="B170" s="408" t="str">
        <f t="shared" si="19"/>
        <v/>
      </c>
      <c r="C170" s="409"/>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c r="A171" s="104">
        <f t="shared" si="18"/>
        <v>165</v>
      </c>
      <c r="B171" s="408" t="str">
        <f t="shared" si="19"/>
        <v/>
      </c>
      <c r="C171" s="409"/>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c r="A172" s="104">
        <f t="shared" si="18"/>
        <v>166</v>
      </c>
      <c r="B172" s="408" t="str">
        <f t="shared" si="19"/>
        <v/>
      </c>
      <c r="C172" s="409"/>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c r="A173" s="104">
        <f t="shared" si="18"/>
        <v>167</v>
      </c>
      <c r="B173" s="408" t="str">
        <f t="shared" si="19"/>
        <v/>
      </c>
      <c r="C173" s="409"/>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c r="A174" s="104">
        <f t="shared" si="18"/>
        <v>168</v>
      </c>
      <c r="B174" s="408" t="str">
        <f t="shared" si="19"/>
        <v/>
      </c>
      <c r="C174" s="409"/>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c r="A175" s="104">
        <f t="shared" si="18"/>
        <v>169</v>
      </c>
      <c r="B175" s="408" t="str">
        <f t="shared" si="19"/>
        <v/>
      </c>
      <c r="C175" s="409"/>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c r="A176" s="104">
        <f t="shared" si="18"/>
        <v>170</v>
      </c>
      <c r="B176" s="408" t="str">
        <f t="shared" si="19"/>
        <v/>
      </c>
      <c r="C176" s="409"/>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c r="A177" s="104">
        <f t="shared" si="18"/>
        <v>171</v>
      </c>
      <c r="B177" s="408" t="str">
        <f t="shared" si="19"/>
        <v/>
      </c>
      <c r="C177" s="409"/>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c r="A178" s="104">
        <f t="shared" si="18"/>
        <v>172</v>
      </c>
      <c r="B178" s="408" t="str">
        <f t="shared" si="19"/>
        <v/>
      </c>
      <c r="C178" s="409"/>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c r="A179" s="104">
        <f t="shared" si="18"/>
        <v>173</v>
      </c>
      <c r="B179" s="408" t="str">
        <f t="shared" si="19"/>
        <v/>
      </c>
      <c r="C179" s="409"/>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c r="A180" s="104">
        <f t="shared" si="18"/>
        <v>174</v>
      </c>
      <c r="B180" s="408" t="str">
        <f t="shared" si="19"/>
        <v/>
      </c>
      <c r="C180" s="409"/>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c r="A181" s="104">
        <f t="shared" si="18"/>
        <v>175</v>
      </c>
      <c r="B181" s="408" t="str">
        <f t="shared" si="19"/>
        <v/>
      </c>
      <c r="C181" s="409"/>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c r="A182" s="104">
        <f t="shared" si="18"/>
        <v>176</v>
      </c>
      <c r="B182" s="408" t="str">
        <f t="shared" si="19"/>
        <v/>
      </c>
      <c r="C182" s="409"/>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c r="A183" s="104">
        <f t="shared" si="18"/>
        <v>177</v>
      </c>
      <c r="B183" s="408" t="str">
        <f t="shared" si="19"/>
        <v/>
      </c>
      <c r="C183" s="409"/>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c r="A184" s="104">
        <f t="shared" si="18"/>
        <v>178</v>
      </c>
      <c r="B184" s="408" t="str">
        <f t="shared" si="19"/>
        <v/>
      </c>
      <c r="C184" s="409"/>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c r="A185" s="104">
        <f t="shared" si="18"/>
        <v>179</v>
      </c>
      <c r="B185" s="408" t="str">
        <f t="shared" si="19"/>
        <v/>
      </c>
      <c r="C185" s="409"/>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c r="A186" s="104">
        <f t="shared" si="18"/>
        <v>180</v>
      </c>
      <c r="B186" s="408" t="str">
        <f t="shared" si="19"/>
        <v/>
      </c>
      <c r="C186" s="409"/>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c r="A187" s="104">
        <f t="shared" si="18"/>
        <v>181</v>
      </c>
      <c r="B187" s="408" t="str">
        <f t="shared" si="19"/>
        <v/>
      </c>
      <c r="C187" s="409"/>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c r="A188" s="104">
        <f t="shared" si="18"/>
        <v>182</v>
      </c>
      <c r="B188" s="408" t="str">
        <f t="shared" si="19"/>
        <v/>
      </c>
      <c r="C188" s="409"/>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c r="A189" s="104">
        <f t="shared" si="18"/>
        <v>183</v>
      </c>
      <c r="B189" s="408" t="str">
        <f t="shared" si="19"/>
        <v/>
      </c>
      <c r="C189" s="409"/>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c r="A190" s="104">
        <f t="shared" si="18"/>
        <v>184</v>
      </c>
      <c r="B190" s="408" t="str">
        <f t="shared" si="19"/>
        <v/>
      </c>
      <c r="C190" s="409"/>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c r="A191" s="104">
        <f t="shared" si="18"/>
        <v>185</v>
      </c>
      <c r="B191" s="408" t="str">
        <f t="shared" si="19"/>
        <v/>
      </c>
      <c r="C191" s="409"/>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c r="A192" s="104">
        <f t="shared" si="18"/>
        <v>186</v>
      </c>
      <c r="B192" s="408" t="str">
        <f t="shared" si="19"/>
        <v/>
      </c>
      <c r="C192" s="409"/>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c r="A193" s="104">
        <f t="shared" si="18"/>
        <v>187</v>
      </c>
      <c r="B193" s="408" t="str">
        <f t="shared" si="19"/>
        <v/>
      </c>
      <c r="C193" s="409"/>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c r="A194" s="104">
        <f t="shared" si="18"/>
        <v>188</v>
      </c>
      <c r="B194" s="408" t="str">
        <f t="shared" si="19"/>
        <v/>
      </c>
      <c r="C194" s="409"/>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c r="A195" s="104">
        <f t="shared" si="18"/>
        <v>189</v>
      </c>
      <c r="B195" s="408" t="str">
        <f t="shared" si="19"/>
        <v/>
      </c>
      <c r="C195" s="409"/>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c r="A196" s="104">
        <f t="shared" si="18"/>
        <v>190</v>
      </c>
      <c r="B196" s="408" t="str">
        <f t="shared" si="19"/>
        <v/>
      </c>
      <c r="C196" s="409"/>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c r="A197" s="104">
        <f t="shared" si="18"/>
        <v>191</v>
      </c>
      <c r="B197" s="408" t="str">
        <f t="shared" si="19"/>
        <v/>
      </c>
      <c r="C197" s="409"/>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c r="A198" s="104">
        <f t="shared" si="18"/>
        <v>192</v>
      </c>
      <c r="B198" s="408" t="str">
        <f t="shared" si="19"/>
        <v/>
      </c>
      <c r="C198" s="409"/>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c r="A199" s="104">
        <f t="shared" si="18"/>
        <v>193</v>
      </c>
      <c r="B199" s="408" t="str">
        <f t="shared" si="19"/>
        <v/>
      </c>
      <c r="C199" s="409"/>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c r="A200" s="104">
        <f t="shared" si="18"/>
        <v>194</v>
      </c>
      <c r="B200" s="408" t="str">
        <f t="shared" si="19"/>
        <v/>
      </c>
      <c r="C200" s="409"/>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c r="A201" s="104">
        <f t="shared" ref="A201:A206" si="25">A200+1</f>
        <v>195</v>
      </c>
      <c r="B201" s="408" t="str">
        <f t="shared" ref="B201:B206" si="26">IF(AA201=1,"won",IF(AB201=1,"tied",IF(AC201=1,"lost","")))</f>
        <v/>
      </c>
      <c r="C201" s="409"/>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c r="A202" s="104">
        <f t="shared" si="25"/>
        <v>196</v>
      </c>
      <c r="B202" s="408" t="str">
        <f t="shared" si="26"/>
        <v/>
      </c>
      <c r="C202" s="409"/>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c r="A203" s="104">
        <f t="shared" si="25"/>
        <v>197</v>
      </c>
      <c r="B203" s="408" t="str">
        <f t="shared" si="26"/>
        <v/>
      </c>
      <c r="C203" s="409"/>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c r="A204" s="104">
        <f t="shared" si="25"/>
        <v>198</v>
      </c>
      <c r="B204" s="408" t="str">
        <f t="shared" si="26"/>
        <v/>
      </c>
      <c r="C204" s="409"/>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c r="A205" s="104">
        <f t="shared" si="25"/>
        <v>199</v>
      </c>
      <c r="B205" s="408" t="str">
        <f t="shared" si="26"/>
        <v/>
      </c>
      <c r="C205" s="409"/>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c r="A206" s="104">
        <f t="shared" si="25"/>
        <v>200</v>
      </c>
      <c r="B206" s="408" t="str">
        <f t="shared" si="26"/>
        <v/>
      </c>
      <c r="C206" s="409"/>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CalcPr fullCalcOnLoad="1"/>
  <sheetProtection password="9FA7" sheet="1" objects="1" scenarios="1"/>
  <dataConsolidate/>
  <mergeCells count="203">
    <mergeCell ref="B181:C181"/>
    <mergeCell ref="B182:C182"/>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9:C189"/>
    <mergeCell ref="B190:C190"/>
    <mergeCell ref="B193:C193"/>
    <mergeCell ref="B194:C194"/>
    <mergeCell ref="B203:C203"/>
    <mergeCell ref="B195:C195"/>
    <mergeCell ref="B196:C196"/>
    <mergeCell ref="B197:C197"/>
    <mergeCell ref="B198:C198"/>
    <mergeCell ref="B191:C191"/>
    <mergeCell ref="B183:C183"/>
    <mergeCell ref="B184:C184"/>
    <mergeCell ref="B185:C185"/>
    <mergeCell ref="B186:C186"/>
    <mergeCell ref="B187:C187"/>
    <mergeCell ref="B188:C188"/>
    <mergeCell ref="B206:C206"/>
    <mergeCell ref="B199:C199"/>
    <mergeCell ref="B200:C200"/>
    <mergeCell ref="B201:C201"/>
    <mergeCell ref="B202:C202"/>
    <mergeCell ref="B204:C204"/>
    <mergeCell ref="B205:C205"/>
    <mergeCell ref="B156:C156"/>
    <mergeCell ref="B192:C192"/>
    <mergeCell ref="B159:C159"/>
    <mergeCell ref="B160:C160"/>
    <mergeCell ref="B161:C161"/>
    <mergeCell ref="B162:C162"/>
    <mergeCell ref="B163:C163"/>
    <mergeCell ref="B164:C164"/>
    <mergeCell ref="B165:C165"/>
    <mergeCell ref="B166:C166"/>
    <mergeCell ref="B140:C140"/>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24:C124"/>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08:C108"/>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92:C92"/>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76:C76"/>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60:C60"/>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59:C59"/>
    <mergeCell ref="B44:C44"/>
    <mergeCell ref="B61:C61"/>
    <mergeCell ref="B62:C62"/>
    <mergeCell ref="B47:C47"/>
    <mergeCell ref="B48:C48"/>
    <mergeCell ref="B49:C49"/>
    <mergeCell ref="B50:C50"/>
    <mergeCell ref="B51:C51"/>
    <mergeCell ref="B52:C52"/>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29:C29"/>
    <mergeCell ref="B16:C16"/>
    <mergeCell ref="B17:C17"/>
    <mergeCell ref="B18:C18"/>
    <mergeCell ref="B19:C19"/>
    <mergeCell ref="B20:C20"/>
    <mergeCell ref="B21:C21"/>
    <mergeCell ref="B28:C28"/>
    <mergeCell ref="B23:C23"/>
    <mergeCell ref="B24:C24"/>
    <mergeCell ref="B25:C25"/>
    <mergeCell ref="B26:C26"/>
    <mergeCell ref="B27:C27"/>
    <mergeCell ref="B9:C9"/>
    <mergeCell ref="B10:C10"/>
    <mergeCell ref="B11:C11"/>
    <mergeCell ref="B15:C15"/>
    <mergeCell ref="B12:C12"/>
    <mergeCell ref="V5:W5"/>
    <mergeCell ref="A5:C5"/>
    <mergeCell ref="T5:U5"/>
    <mergeCell ref="B7:C7"/>
    <mergeCell ref="B8:C8"/>
    <mergeCell ref="B22:C22"/>
    <mergeCell ref="B13:C13"/>
    <mergeCell ref="B14:C14"/>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sheetPr codeName="Ark3"/>
  <dimension ref="A1:IV199"/>
  <sheetViews>
    <sheetView topLeftCell="A101" workbookViewId="0">
      <selection activeCell="B143" sqref="B143"/>
    </sheetView>
  </sheetViews>
  <sheetFormatPr defaultColWidth="0" defaultRowHeight="12.75" zeroHeight="1"/>
  <cols>
    <col min="1" max="1" width="2.7109375" style="209" customWidth="1"/>
    <col min="2" max="2" width="118.7109375" style="210" customWidth="1"/>
    <col min="3" max="3" width="2.7109375" style="209" customWidth="1"/>
    <col min="4" max="16384" width="9.140625" style="209" hidden="1"/>
  </cols>
  <sheetData>
    <row r="1" spans="1:3" s="77" customFormat="1">
      <c r="B1" s="211" t="s">
        <v>676</v>
      </c>
    </row>
    <row r="2" spans="1:3" s="58" customFormat="1" ht="20.100000000000001" customHeight="1">
      <c r="A2" s="77"/>
      <c r="B2" s="81" t="s">
        <v>443</v>
      </c>
      <c r="C2" s="77"/>
    </row>
    <row r="3" spans="1:3" s="58" customFormat="1" ht="5.0999999999999996" customHeight="1">
      <c r="A3" s="77"/>
      <c r="B3" s="120"/>
      <c r="C3" s="77"/>
    </row>
    <row r="4" spans="1:3" s="58" customFormat="1" ht="12.95" customHeight="1">
      <c r="A4" s="77"/>
      <c r="B4" s="121" t="s">
        <v>633</v>
      </c>
      <c r="C4" s="77"/>
    </row>
    <row r="5" spans="1:3" s="65" customFormat="1" ht="5.25">
      <c r="A5" s="78"/>
      <c r="B5" s="122"/>
      <c r="C5" s="78"/>
    </row>
    <row r="6" spans="1:3" s="58" customFormat="1" ht="26.1" customHeight="1">
      <c r="A6" s="77"/>
      <c r="B6" s="121" t="s">
        <v>651</v>
      </c>
      <c r="C6" s="77"/>
    </row>
    <row r="7" spans="1:3" s="65" customFormat="1" ht="5.25">
      <c r="A7" s="78"/>
      <c r="B7" s="122"/>
      <c r="C7" s="78"/>
    </row>
    <row r="8" spans="1:3" s="58" customFormat="1" ht="26.1" customHeight="1">
      <c r="A8" s="77"/>
      <c r="B8" s="121" t="s">
        <v>636</v>
      </c>
      <c r="C8" s="77"/>
    </row>
    <row r="9" spans="1:3" s="65" customFormat="1" ht="5.25">
      <c r="A9" s="78"/>
      <c r="B9" s="122"/>
      <c r="C9" s="78"/>
    </row>
    <row r="10" spans="1:3" s="58" customFormat="1" ht="12.95" customHeight="1">
      <c r="A10" s="77"/>
      <c r="B10" s="121" t="s">
        <v>635</v>
      </c>
      <c r="C10" s="77"/>
    </row>
    <row r="11" spans="1:3" s="65" customFormat="1" ht="5.25">
      <c r="A11" s="78"/>
      <c r="B11" s="122"/>
      <c r="C11" s="78"/>
    </row>
    <row r="12" spans="1:3" s="58" customFormat="1" ht="12.95" customHeight="1">
      <c r="A12" s="77"/>
      <c r="B12" s="123" t="s">
        <v>639</v>
      </c>
      <c r="C12" s="77"/>
    </row>
    <row r="13" spans="1:3" s="65" customFormat="1" ht="5.25">
      <c r="A13" s="78"/>
      <c r="B13" s="122"/>
      <c r="C13" s="78"/>
    </row>
    <row r="14" spans="1:3" s="58" customFormat="1" ht="26.1" customHeight="1">
      <c r="A14" s="77"/>
      <c r="B14" s="123" t="s">
        <v>641</v>
      </c>
      <c r="C14" s="77"/>
    </row>
    <row r="15" spans="1:3" s="65" customFormat="1" ht="5.25">
      <c r="A15" s="78"/>
      <c r="B15" s="122"/>
      <c r="C15" s="78"/>
    </row>
    <row r="16" spans="1:3" s="58" customFormat="1" ht="38.25">
      <c r="A16" s="77"/>
      <c r="B16" s="274" t="s">
        <v>645</v>
      </c>
      <c r="C16" s="77"/>
    </row>
    <row r="17" spans="1:3" s="65" customFormat="1" ht="5.25">
      <c r="A17" s="78"/>
      <c r="B17" s="122"/>
      <c r="C17" s="78"/>
    </row>
    <row r="18" spans="1:3" s="58" customFormat="1" ht="12.95" customHeight="1">
      <c r="A18" s="77"/>
      <c r="B18" s="123" t="s">
        <v>646</v>
      </c>
      <c r="C18" s="77"/>
    </row>
    <row r="19" spans="1:3" s="65" customFormat="1" ht="5.25">
      <c r="A19" s="78"/>
      <c r="B19" s="122"/>
      <c r="C19" s="78"/>
    </row>
    <row r="20" spans="1:3" s="58" customFormat="1" ht="39" customHeight="1">
      <c r="A20" s="77"/>
      <c r="B20" s="333" t="s">
        <v>800</v>
      </c>
      <c r="C20" s="77"/>
    </row>
    <row r="21" spans="1:3" s="65" customFormat="1" ht="5.25">
      <c r="A21" s="78"/>
      <c r="B21" s="122"/>
      <c r="C21" s="78"/>
    </row>
    <row r="22" spans="1:3" s="58" customFormat="1" ht="39" customHeight="1">
      <c r="A22" s="77"/>
      <c r="B22" s="123" t="s">
        <v>640</v>
      </c>
      <c r="C22" s="77"/>
    </row>
    <row r="23" spans="1:3" s="58" customFormat="1" ht="6.75" customHeight="1">
      <c r="A23" s="77"/>
      <c r="B23" s="123"/>
      <c r="C23" s="77"/>
    </row>
    <row r="24" spans="1:3" s="58" customFormat="1" ht="12.95" customHeight="1">
      <c r="A24" s="77"/>
      <c r="B24" s="123" t="s">
        <v>634</v>
      </c>
      <c r="C24" s="77"/>
    </row>
    <row r="25" spans="1:3" s="58" customFormat="1" ht="5.0999999999999996" customHeight="1">
      <c r="A25" s="77"/>
      <c r="B25" s="123"/>
      <c r="C25" s="77"/>
    </row>
    <row r="26" spans="1:3" s="58" customFormat="1" ht="51">
      <c r="A26" s="77"/>
      <c r="B26" s="274" t="s">
        <v>647</v>
      </c>
      <c r="C26" s="77"/>
    </row>
    <row r="27" spans="1:3" s="58" customFormat="1" ht="5.25" customHeight="1">
      <c r="A27" s="77"/>
      <c r="B27" s="123"/>
      <c r="C27" s="77"/>
    </row>
    <row r="28" spans="1:3" s="58" customFormat="1" ht="25.5">
      <c r="A28" s="77"/>
      <c r="B28" s="123" t="s">
        <v>648</v>
      </c>
      <c r="C28" s="77"/>
    </row>
    <row r="29" spans="1:3" s="58" customFormat="1" ht="4.5" customHeight="1">
      <c r="A29" s="77"/>
      <c r="B29" s="123"/>
      <c r="C29" s="77"/>
    </row>
    <row r="30" spans="1:3" s="58" customFormat="1" ht="26.1" customHeight="1">
      <c r="A30" s="77"/>
      <c r="B30" s="274" t="s">
        <v>649</v>
      </c>
      <c r="C30" s="77"/>
    </row>
    <row r="31" spans="1:3" s="58" customFormat="1" ht="4.5" customHeight="1">
      <c r="A31" s="77"/>
      <c r="B31" s="123"/>
      <c r="C31" s="77"/>
    </row>
    <row r="32" spans="1:3" s="58" customFormat="1" ht="12.95" customHeight="1">
      <c r="A32" s="77"/>
      <c r="B32" s="123" t="s">
        <v>650</v>
      </c>
      <c r="C32" s="77"/>
    </row>
    <row r="33" spans="1:3" s="58" customFormat="1" ht="5.0999999999999996" customHeight="1">
      <c r="A33" s="77"/>
      <c r="B33" s="123"/>
      <c r="C33" s="77"/>
    </row>
    <row r="34" spans="1:3" s="58" customFormat="1" ht="12.95" customHeight="1">
      <c r="A34" s="77"/>
      <c r="B34" s="123"/>
      <c r="C34" s="77"/>
    </row>
    <row r="35" spans="1:3" s="58" customFormat="1" ht="5.0999999999999996" customHeight="1">
      <c r="A35" s="77"/>
      <c r="B35" s="123"/>
      <c r="C35" s="77"/>
    </row>
    <row r="36" spans="1:3" s="58" customFormat="1" ht="12.95" customHeight="1">
      <c r="A36" s="77"/>
      <c r="B36" s="275" t="s">
        <v>674</v>
      </c>
      <c r="C36" s="77"/>
    </row>
    <row r="37" spans="1:3" s="58" customFormat="1" ht="5.0999999999999996" customHeight="1">
      <c r="A37" s="77"/>
      <c r="B37" s="123"/>
      <c r="C37" s="77"/>
    </row>
    <row r="38" spans="1:3" s="58" customFormat="1" ht="12.95" customHeight="1">
      <c r="A38" s="77"/>
      <c r="B38" s="275" t="s">
        <v>797</v>
      </c>
      <c r="C38" s="77"/>
    </row>
    <row r="39" spans="1:3" s="58" customFormat="1" ht="5.0999999999999996" customHeight="1">
      <c r="A39" s="77"/>
      <c r="B39" s="123"/>
      <c r="C39" s="77"/>
    </row>
    <row r="40" spans="1:3" s="58" customFormat="1" ht="12.95" customHeight="1">
      <c r="A40" s="77"/>
      <c r="B40" s="333" t="s">
        <v>799</v>
      </c>
      <c r="C40" s="77"/>
    </row>
    <row r="41" spans="1:3" s="58" customFormat="1" ht="5.0999999999999996" customHeight="1">
      <c r="A41" s="77"/>
      <c r="B41" s="123"/>
      <c r="C41" s="77"/>
    </row>
    <row r="42" spans="1:3" s="58" customFormat="1" ht="5.0999999999999996" customHeight="1">
      <c r="A42" s="77"/>
      <c r="B42" s="123"/>
      <c r="C42" s="77"/>
    </row>
    <row r="43" spans="1:3" s="58" customFormat="1" ht="12.75" customHeight="1">
      <c r="A43" s="77"/>
      <c r="B43" s="275" t="s">
        <v>798</v>
      </c>
      <c r="C43" s="77"/>
    </row>
    <row r="44" spans="1:3" s="58" customFormat="1" ht="5.0999999999999996" customHeight="1">
      <c r="A44" s="77"/>
      <c r="B44" s="123"/>
      <c r="C44" s="77"/>
    </row>
    <row r="45" spans="1:3" s="58" customFormat="1" ht="63.75">
      <c r="A45" s="77"/>
      <c r="B45" s="333" t="s">
        <v>866</v>
      </c>
      <c r="C45" s="77"/>
    </row>
    <row r="46" spans="1:3" s="58" customFormat="1" ht="5.0999999999999996" customHeight="1">
      <c r="A46" s="77"/>
      <c r="B46" s="123"/>
      <c r="C46" s="77"/>
    </row>
    <row r="47" spans="1:3" s="58" customFormat="1" ht="5.0999999999999996" customHeight="1">
      <c r="A47" s="77"/>
      <c r="B47" s="123"/>
      <c r="C47" s="77"/>
    </row>
    <row r="48" spans="1:3" s="58" customFormat="1" ht="12.95" customHeight="1">
      <c r="A48" s="77"/>
      <c r="B48" s="275" t="s">
        <v>801</v>
      </c>
      <c r="C48" s="77"/>
    </row>
    <row r="49" spans="1:3" s="58" customFormat="1" ht="5.0999999999999996" customHeight="1">
      <c r="A49" s="77"/>
      <c r="B49" s="123"/>
      <c r="C49" s="77"/>
    </row>
    <row r="50" spans="1:3" s="58" customFormat="1">
      <c r="A50" s="77"/>
      <c r="B50" s="333" t="s">
        <v>802</v>
      </c>
      <c r="C50" s="77"/>
    </row>
    <row r="51" spans="1:3" s="58" customFormat="1">
      <c r="A51" s="77"/>
      <c r="B51" s="333" t="s">
        <v>803</v>
      </c>
      <c r="C51" s="77"/>
    </row>
    <row r="52" spans="1:3" s="58" customFormat="1" ht="5.0999999999999996" customHeight="1">
      <c r="A52" s="77"/>
      <c r="B52" s="123"/>
      <c r="C52" s="77"/>
    </row>
    <row r="53" spans="1:3" s="58" customFormat="1" ht="5.0999999999999996" customHeight="1">
      <c r="A53" s="77"/>
      <c r="B53" s="123"/>
      <c r="C53" s="77"/>
    </row>
    <row r="54" spans="1:3" s="58" customFormat="1" ht="12.95" customHeight="1">
      <c r="A54" s="77"/>
      <c r="B54" s="275" t="s">
        <v>804</v>
      </c>
      <c r="C54" s="77"/>
    </row>
    <row r="55" spans="1:3" s="58" customFormat="1" ht="5.0999999999999996" customHeight="1">
      <c r="A55" s="77"/>
      <c r="B55" s="123"/>
      <c r="C55" s="77"/>
    </row>
    <row r="56" spans="1:3" s="58" customFormat="1">
      <c r="A56" s="77"/>
      <c r="B56" s="333" t="s">
        <v>805</v>
      </c>
      <c r="C56" s="77"/>
    </row>
    <row r="57" spans="1:3" s="58" customFormat="1" ht="5.0999999999999996" customHeight="1">
      <c r="A57" s="77"/>
      <c r="B57" s="123"/>
      <c r="C57" s="77"/>
    </row>
    <row r="58" spans="1:3" s="58" customFormat="1" ht="5.0999999999999996" customHeight="1">
      <c r="A58" s="77"/>
      <c r="B58" s="123"/>
      <c r="C58" s="77"/>
    </row>
    <row r="59" spans="1:3" s="58" customFormat="1" ht="12.95" customHeight="1">
      <c r="A59" s="77"/>
      <c r="B59" s="275" t="s">
        <v>816</v>
      </c>
      <c r="C59" s="77"/>
    </row>
    <row r="60" spans="1:3" s="58" customFormat="1" ht="5.0999999999999996" customHeight="1">
      <c r="A60" s="77"/>
      <c r="B60" s="123"/>
      <c r="C60" s="77"/>
    </row>
    <row r="61" spans="1:3" s="58" customFormat="1">
      <c r="A61" s="77"/>
      <c r="B61" s="333" t="s">
        <v>811</v>
      </c>
      <c r="C61" s="77"/>
    </row>
    <row r="62" spans="1:3" s="58" customFormat="1" ht="12.75" customHeight="1">
      <c r="A62" s="77"/>
      <c r="B62" s="333" t="s">
        <v>812</v>
      </c>
      <c r="C62" s="77"/>
    </row>
    <row r="63" spans="1:3" s="58" customFormat="1" ht="12.75" customHeight="1">
      <c r="A63" s="77"/>
      <c r="B63" s="333" t="s">
        <v>813</v>
      </c>
      <c r="C63" s="77"/>
    </row>
    <row r="64" spans="1:3" s="58" customFormat="1" ht="12.75" customHeight="1">
      <c r="A64" s="77"/>
      <c r="B64" s="333" t="s">
        <v>814</v>
      </c>
      <c r="C64" s="77"/>
    </row>
    <row r="65" spans="1:256" s="58" customFormat="1" ht="5.0999999999999996" customHeight="1">
      <c r="A65" s="77"/>
      <c r="B65" s="123"/>
      <c r="C65" s="77"/>
    </row>
    <row r="66" spans="1:256" s="58" customFormat="1" ht="12.95" customHeight="1">
      <c r="A66" s="77"/>
      <c r="B66" s="333"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c r="A67" s="77"/>
      <c r="B67" s="123"/>
      <c r="C67" s="77"/>
    </row>
    <row r="68" spans="1:256" s="58" customFormat="1" ht="5.0999999999999996" customHeight="1">
      <c r="A68" s="77"/>
      <c r="B68" s="123"/>
      <c r="C68" s="77"/>
    </row>
    <row r="69" spans="1:256" s="58" customFormat="1" ht="12.95" customHeight="1">
      <c r="A69" s="77"/>
      <c r="B69" s="275" t="s">
        <v>855</v>
      </c>
      <c r="C69" s="77"/>
    </row>
    <row r="70" spans="1:256" s="58" customFormat="1" ht="5.0999999999999996" customHeight="1">
      <c r="A70" s="77"/>
      <c r="B70" s="123"/>
      <c r="C70" s="77"/>
    </row>
    <row r="71" spans="1:256" s="58" customFormat="1" ht="25.5">
      <c r="A71" s="77"/>
      <c r="B71" s="333" t="s">
        <v>856</v>
      </c>
      <c r="C71" s="77"/>
    </row>
    <row r="72" spans="1:256" s="58" customFormat="1" ht="5.0999999999999996" customHeight="1">
      <c r="A72" s="77"/>
      <c r="B72" s="123"/>
      <c r="C72" s="77"/>
    </row>
    <row r="73" spans="1:256" s="58" customFormat="1" ht="12.75" customHeight="1">
      <c r="A73" s="77"/>
      <c r="B73" s="333" t="s">
        <v>857</v>
      </c>
      <c r="C73" s="77"/>
    </row>
    <row r="74" spans="1:256" s="58" customFormat="1" ht="12.75" customHeight="1">
      <c r="A74" s="77"/>
      <c r="B74" s="333" t="s">
        <v>858</v>
      </c>
      <c r="C74" s="77"/>
    </row>
    <row r="75" spans="1:256" s="58" customFormat="1" ht="12.95" customHeight="1">
      <c r="A75" s="77"/>
      <c r="B75" s="333"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c r="A76" s="77"/>
      <c r="B76" s="123"/>
      <c r="C76" s="77"/>
    </row>
    <row r="77" spans="1:256" s="58" customFormat="1" ht="5.0999999999999996" customHeight="1">
      <c r="A77" s="77"/>
      <c r="B77" s="123"/>
      <c r="C77" s="77"/>
    </row>
    <row r="78" spans="1:256" s="58" customFormat="1" ht="12.95" customHeight="1">
      <c r="A78" s="77"/>
      <c r="B78" s="275" t="s">
        <v>862</v>
      </c>
      <c r="C78" s="77"/>
    </row>
    <row r="79" spans="1:256" s="58" customFormat="1" ht="5.0999999999999996" customHeight="1">
      <c r="A79" s="77"/>
      <c r="B79" s="123"/>
      <c r="C79" s="77"/>
    </row>
    <row r="80" spans="1:256" s="58" customFormat="1">
      <c r="A80" s="77"/>
      <c r="B80" s="333" t="s">
        <v>863</v>
      </c>
      <c r="C80" s="77"/>
    </row>
    <row r="81" spans="1:256" s="58" customFormat="1" ht="5.0999999999999996" customHeight="1">
      <c r="A81" s="77"/>
      <c r="B81" s="123"/>
      <c r="C81" s="77"/>
    </row>
    <row r="82" spans="1:256" s="58" customFormat="1" ht="5.0999999999999996" customHeight="1">
      <c r="A82" s="77"/>
      <c r="B82" s="123"/>
      <c r="C82" s="77"/>
    </row>
    <row r="83" spans="1:256" s="58" customFormat="1" ht="12.95" customHeight="1">
      <c r="A83" s="77"/>
      <c r="B83" s="275" t="s">
        <v>864</v>
      </c>
      <c r="C83" s="77"/>
    </row>
    <row r="84" spans="1:256" s="58" customFormat="1" ht="5.0999999999999996" customHeight="1">
      <c r="A84" s="77"/>
      <c r="B84" s="123"/>
      <c r="C84" s="77"/>
    </row>
    <row r="85" spans="1:256" s="58" customFormat="1">
      <c r="A85" s="77"/>
      <c r="B85" s="333" t="s">
        <v>865</v>
      </c>
      <c r="C85" s="77"/>
    </row>
    <row r="86" spans="1:256" s="58" customFormat="1" ht="5.0999999999999996" customHeight="1">
      <c r="A86" s="77"/>
      <c r="B86" s="123"/>
      <c r="C86" s="77"/>
    </row>
    <row r="87" spans="1:256" s="58" customFormat="1" ht="5.0999999999999996" customHeight="1">
      <c r="A87" s="77"/>
      <c r="B87" s="123"/>
      <c r="C87" s="77"/>
    </row>
    <row r="88" spans="1:256" s="58" customFormat="1" ht="12.95" customHeight="1">
      <c r="A88" s="77"/>
      <c r="B88" s="275" t="s">
        <v>898</v>
      </c>
      <c r="C88" s="77"/>
    </row>
    <row r="89" spans="1:256" s="58" customFormat="1" ht="5.0999999999999996" customHeight="1">
      <c r="A89" s="77"/>
      <c r="B89" s="123"/>
      <c r="C89" s="77"/>
    </row>
    <row r="90" spans="1:256" s="58" customFormat="1">
      <c r="A90" s="77"/>
      <c r="B90" s="333" t="s">
        <v>939</v>
      </c>
      <c r="C90" s="77"/>
    </row>
    <row r="91" spans="1:256" s="58" customFormat="1" ht="12.75" customHeight="1">
      <c r="A91" s="77"/>
      <c r="B91" s="333" t="s">
        <v>942</v>
      </c>
      <c r="C91" s="77"/>
    </row>
    <row r="92" spans="1:256" s="58" customFormat="1" ht="12.75" customHeight="1">
      <c r="A92" s="77"/>
      <c r="B92" s="333" t="s">
        <v>941</v>
      </c>
      <c r="C92" s="77"/>
    </row>
    <row r="93" spans="1:256" s="58" customFormat="1" ht="12.95" customHeight="1">
      <c r="A93" s="77"/>
      <c r="B93" s="333"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c r="A94" s="77"/>
      <c r="B94" s="333"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c r="A95" s="77"/>
      <c r="B95" s="123"/>
      <c r="C95" s="77"/>
    </row>
    <row r="96" spans="1:256" s="58" customFormat="1" ht="25.5">
      <c r="A96" s="77"/>
      <c r="B96" s="333" t="s">
        <v>899</v>
      </c>
      <c r="C96" s="77"/>
    </row>
    <row r="97" spans="1:256" s="58" customFormat="1" ht="5.0999999999999996" customHeight="1">
      <c r="A97" s="77"/>
      <c r="B97" s="123"/>
      <c r="C97" s="77"/>
    </row>
    <row r="98" spans="1:256" s="58" customFormat="1" ht="12.75" customHeight="1">
      <c r="A98" s="77"/>
      <c r="B98" s="333" t="s">
        <v>857</v>
      </c>
      <c r="C98" s="77"/>
    </row>
    <row r="99" spans="1:256" s="58" customFormat="1" ht="12.75" customHeight="1">
      <c r="A99" s="77"/>
      <c r="B99" s="333" t="s">
        <v>900</v>
      </c>
      <c r="C99" s="77"/>
    </row>
    <row r="100" spans="1:256" s="58" customFormat="1" ht="12.95" customHeight="1">
      <c r="A100" s="77"/>
      <c r="B100" s="333"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c r="A101" s="77"/>
      <c r="B101" s="123"/>
      <c r="C101" s="77"/>
    </row>
    <row r="102" spans="1:256" s="58" customFormat="1" ht="5.0999999999999996" customHeight="1">
      <c r="A102" s="77"/>
      <c r="B102" s="123"/>
      <c r="C102" s="77"/>
    </row>
    <row r="103" spans="1:256" s="58" customFormat="1" ht="12.95" customHeight="1">
      <c r="A103" s="77"/>
      <c r="B103" s="275" t="s">
        <v>943</v>
      </c>
      <c r="C103" s="77"/>
    </row>
    <row r="104" spans="1:256" s="58" customFormat="1" ht="5.0999999999999996" customHeight="1">
      <c r="A104" s="77"/>
      <c r="B104" s="123"/>
      <c r="C104" s="77"/>
    </row>
    <row r="105" spans="1:256" s="58" customFormat="1">
      <c r="A105" s="77"/>
      <c r="B105" s="333" t="s">
        <v>944</v>
      </c>
      <c r="C105" s="77"/>
    </row>
    <row r="106" spans="1:256" s="58" customFormat="1" ht="5.0999999999999996" customHeight="1">
      <c r="A106" s="77"/>
      <c r="B106" s="123"/>
      <c r="C106" s="77"/>
    </row>
    <row r="107" spans="1:256" s="58" customFormat="1" ht="5.0999999999999996" customHeight="1">
      <c r="A107" s="77"/>
      <c r="B107" s="123"/>
      <c r="C107" s="77"/>
    </row>
    <row r="108" spans="1:256" s="58" customFormat="1" ht="12.95" customHeight="1">
      <c r="A108" s="77"/>
      <c r="B108" s="275" t="s">
        <v>1014</v>
      </c>
      <c r="C108" s="77"/>
    </row>
    <row r="109" spans="1:256" s="58" customFormat="1" ht="5.0999999999999996" customHeight="1">
      <c r="A109" s="77"/>
      <c r="B109" s="123"/>
      <c r="C109" s="77"/>
    </row>
    <row r="110" spans="1:256" s="58" customFormat="1">
      <c r="A110" s="77"/>
      <c r="B110" s="333" t="s">
        <v>1005</v>
      </c>
      <c r="C110" s="77"/>
    </row>
    <row r="111" spans="1:256" s="58" customFormat="1" ht="12.75" customHeight="1">
      <c r="A111" s="77"/>
      <c r="B111" s="333" t="s">
        <v>1006</v>
      </c>
      <c r="C111" s="77"/>
    </row>
    <row r="112" spans="1:256" s="58" customFormat="1" ht="12.75" customHeight="1">
      <c r="A112" s="77"/>
      <c r="B112" s="333" t="s">
        <v>1007</v>
      </c>
      <c r="C112" s="77"/>
    </row>
    <row r="113" spans="1:256" s="58" customFormat="1" ht="38.25" customHeight="1">
      <c r="A113" s="77"/>
      <c r="B113" s="333"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c r="A114" s="77"/>
      <c r="B114" s="333"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c r="A115" s="77"/>
      <c r="B115" s="123"/>
      <c r="C115" s="77"/>
    </row>
    <row r="116" spans="1:256" s="58" customFormat="1" ht="12.75" customHeight="1">
      <c r="A116" s="77"/>
      <c r="B116" s="333" t="s">
        <v>1011</v>
      </c>
      <c r="C116" s="77"/>
    </row>
    <row r="117" spans="1:256" s="58" customFormat="1" ht="12.75" customHeight="1">
      <c r="A117" s="77"/>
      <c r="B117" s="333" t="s">
        <v>1013</v>
      </c>
      <c r="C117" s="77"/>
    </row>
    <row r="118" spans="1:256" s="58" customFormat="1" ht="12.95" customHeight="1">
      <c r="A118" s="77"/>
      <c r="B118" s="333"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c r="A119" s="77"/>
      <c r="B119" s="123"/>
      <c r="C119" s="77"/>
    </row>
    <row r="120" spans="1:256" s="58" customFormat="1">
      <c r="A120" s="77"/>
      <c r="B120" s="333" t="s">
        <v>1015</v>
      </c>
      <c r="C120" s="77"/>
    </row>
    <row r="121" spans="1:256" s="58" customFormat="1" ht="5.0999999999999996" customHeight="1">
      <c r="A121" s="77"/>
      <c r="B121" s="123"/>
      <c r="C121" s="77"/>
    </row>
    <row r="122" spans="1:256" s="58" customFormat="1" ht="4.5" customHeight="1">
      <c r="A122" s="77"/>
      <c r="B122" s="123"/>
      <c r="C122" s="77"/>
    </row>
    <row r="123" spans="1:256" s="58" customFormat="1" ht="12.95" customHeight="1">
      <c r="A123" s="77"/>
      <c r="B123" s="275" t="s">
        <v>1040</v>
      </c>
      <c r="C123" s="77"/>
    </row>
    <row r="124" spans="1:256" s="58" customFormat="1" ht="5.0999999999999996" customHeight="1">
      <c r="A124" s="77"/>
      <c r="B124" s="123"/>
      <c r="C124" s="77"/>
    </row>
    <row r="125" spans="1:256" s="58" customFormat="1" ht="25.5">
      <c r="A125" s="77"/>
      <c r="B125" s="333" t="s">
        <v>1041</v>
      </c>
      <c r="C125" s="77"/>
    </row>
    <row r="126" spans="1:256" s="58" customFormat="1" ht="12.75" customHeight="1">
      <c r="A126" s="77"/>
      <c r="B126" s="333" t="s">
        <v>1038</v>
      </c>
      <c r="C126" s="77"/>
    </row>
    <row r="127" spans="1:256" s="58" customFormat="1">
      <c r="A127" s="77"/>
      <c r="B127" s="333"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c r="A128" s="77"/>
      <c r="B128" s="123"/>
      <c r="C128" s="77"/>
    </row>
    <row r="129" spans="1:256" s="58" customFormat="1" ht="5.0999999999999996" customHeight="1">
      <c r="A129" s="77"/>
      <c r="B129" s="123"/>
      <c r="C129" s="77"/>
    </row>
    <row r="130" spans="1:256" s="58" customFormat="1" ht="12.95" customHeight="1">
      <c r="A130" s="77"/>
      <c r="B130" s="275" t="s">
        <v>1042</v>
      </c>
      <c r="C130" s="77"/>
    </row>
    <row r="131" spans="1:256" s="58" customFormat="1" ht="5.0999999999999996" customHeight="1">
      <c r="A131" s="77"/>
      <c r="B131" s="123"/>
      <c r="C131" s="77"/>
    </row>
    <row r="132" spans="1:256" s="58" customFormat="1" ht="25.5">
      <c r="A132" s="77"/>
      <c r="B132" s="333" t="s">
        <v>1043</v>
      </c>
      <c r="C132" s="77"/>
    </row>
    <row r="133" spans="1:256" s="58" customFormat="1" ht="25.5">
      <c r="A133" s="77"/>
      <c r="B133" s="333"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c r="A134" s="77"/>
      <c r="B134" s="123"/>
      <c r="C134" s="77"/>
    </row>
    <row r="135" spans="1:256" s="58" customFormat="1" ht="5.0999999999999996" customHeight="1">
      <c r="A135" s="77"/>
      <c r="B135" s="123"/>
      <c r="C135" s="77"/>
    </row>
    <row r="136" spans="1:256" s="58" customFormat="1" ht="12.95" customHeight="1">
      <c r="A136" s="77"/>
      <c r="B136" s="275" t="s">
        <v>1073</v>
      </c>
      <c r="C136" s="77"/>
    </row>
    <row r="137" spans="1:256" s="58" customFormat="1" ht="5.0999999999999996" customHeight="1">
      <c r="A137" s="77"/>
      <c r="B137" s="123"/>
      <c r="C137" s="77"/>
    </row>
    <row r="138" spans="1:256" s="58" customFormat="1" ht="25.5">
      <c r="A138" s="77"/>
      <c r="B138" s="333" t="s">
        <v>1075</v>
      </c>
      <c r="C138" s="77"/>
    </row>
    <row r="139" spans="1:256" s="58" customFormat="1">
      <c r="A139" s="77"/>
      <c r="B139" s="333" t="s">
        <v>1076</v>
      </c>
      <c r="C139" s="77"/>
    </row>
    <row r="140" spans="1:256" s="58" customFormat="1">
      <c r="A140" s="77"/>
      <c r="B140" s="333"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c r="A141" s="77"/>
      <c r="B141" s="123"/>
      <c r="C141" s="77"/>
    </row>
    <row r="142" spans="1:256" s="58" customFormat="1" ht="5.0999999999999996" customHeight="1">
      <c r="A142" s="77"/>
      <c r="B142" s="123"/>
      <c r="C142" s="77"/>
    </row>
    <row r="143" spans="1:256" s="58" customFormat="1" ht="12.95" customHeight="1">
      <c r="A143" s="77"/>
      <c r="B143" s="275" t="s">
        <v>1078</v>
      </c>
      <c r="C143" s="77"/>
    </row>
    <row r="144" spans="1:256" s="58" customFormat="1" ht="5.0999999999999996" customHeight="1">
      <c r="A144" s="77"/>
      <c r="B144" s="123"/>
      <c r="C144" s="77"/>
    </row>
    <row r="145" spans="1:256" s="58" customFormat="1">
      <c r="A145" s="77"/>
      <c r="B145" s="333" t="s">
        <v>1079</v>
      </c>
      <c r="C145" s="77"/>
    </row>
    <row r="146" spans="1:256" s="58" customFormat="1" ht="5.0999999999999996" customHeight="1">
      <c r="A146" s="77"/>
      <c r="B146" s="123"/>
      <c r="C146" s="77"/>
    </row>
    <row r="147" spans="1:256" s="58" customFormat="1" ht="5.0999999999999996" customHeight="1">
      <c r="A147" s="77"/>
      <c r="B147" s="123"/>
      <c r="C147" s="77"/>
    </row>
    <row r="148" spans="1:256" s="58" customFormat="1" ht="12.95" customHeight="1">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c r="A149" s="77"/>
      <c r="B149" s="124"/>
      <c r="C149" s="77"/>
    </row>
    <row r="150" spans="1:256" s="58" customFormat="1" ht="12.95" customHeight="1">
      <c r="A150" s="77"/>
      <c r="B150" s="80"/>
      <c r="C150" s="77"/>
    </row>
    <row r="151" spans="1:256" s="58" customFormat="1" ht="20.100000000000001" customHeight="1">
      <c r="A151" s="77"/>
      <c r="B151" s="84" t="s">
        <v>442</v>
      </c>
      <c r="C151" s="77"/>
    </row>
    <row r="152" spans="1:256" s="58" customFormat="1" ht="5.0999999999999996" customHeight="1">
      <c r="A152" s="77"/>
      <c r="B152" s="82"/>
      <c r="C152" s="77"/>
    </row>
    <row r="153" spans="1:256" s="58" customFormat="1" ht="12.95" customHeight="1">
      <c r="A153" s="77"/>
      <c r="B153" s="82" t="s">
        <v>652</v>
      </c>
      <c r="C153" s="77"/>
    </row>
    <row r="154" spans="1:256" s="58" customFormat="1" ht="5.0999999999999996" customHeight="1">
      <c r="A154" s="77"/>
      <c r="B154" s="82"/>
      <c r="C154" s="77"/>
    </row>
    <row r="155" spans="1:256" s="58" customFormat="1" ht="26.1" customHeight="1">
      <c r="A155" s="77"/>
      <c r="B155" s="82" t="s">
        <v>653</v>
      </c>
      <c r="C155" s="77"/>
    </row>
    <row r="156" spans="1:256" s="58" customFormat="1" ht="5.0999999999999996" customHeight="1">
      <c r="A156" s="77"/>
      <c r="B156" s="82"/>
      <c r="C156" s="77"/>
    </row>
    <row r="157" spans="1:256" s="58" customFormat="1" ht="12.95" customHeight="1">
      <c r="A157" s="77"/>
      <c r="B157" s="82" t="s">
        <v>654</v>
      </c>
      <c r="C157" s="77"/>
    </row>
    <row r="158" spans="1:256" s="58" customFormat="1" ht="5.0999999999999996" customHeight="1">
      <c r="A158" s="77"/>
      <c r="B158" s="83"/>
      <c r="C158" s="77"/>
    </row>
    <row r="159" spans="1:256"/>
    <row r="160" spans="1:256"/>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Slauz</cp:lastModifiedBy>
  <cp:lastPrinted>2017-01-20T20:22:12Z</cp:lastPrinted>
  <dcterms:created xsi:type="dcterms:W3CDTF">2001-02-12T07:17:33Z</dcterms:created>
  <dcterms:modified xsi:type="dcterms:W3CDTF">2019-10-14T20:37:41Z</dcterms:modified>
</cp:coreProperties>
</file>